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5" windowWidth="17490" windowHeight="11010" tabRatio="916" firstSheet="12" activeTab="12"/>
  </bookViews>
  <sheets>
    <sheet name="pros1" sheetId="10" state="hidden" r:id="rId1"/>
    <sheet name="pros2" sheetId="9" state="hidden" r:id="rId2"/>
    <sheet name="pros3" sheetId="13" state="hidden" r:id="rId3"/>
    <sheet name="pros4" sheetId="11" state="hidden" r:id="rId4"/>
    <sheet name="adesioni" sheetId="21" state="hidden" r:id="rId5"/>
    <sheet name="swg" sheetId="18" state="hidden" r:id="rId6"/>
    <sheet name="tabella4" sheetId="14" state="hidden" r:id="rId7"/>
    <sheet name="lotti" sheetId="12" state="hidden" r:id="rId8"/>
    <sheet name="lotti fin" sheetId="6" state="hidden" r:id="rId9"/>
    <sheet name="lotti quant" sheetId="17" state="hidden" r:id="rId10"/>
    <sheet name="dop" sheetId="5" state="hidden" r:id="rId11"/>
    <sheet name="dop (2)" sheetId="29" state="hidden" r:id="rId12"/>
    <sheet name="Tab 3.3" sheetId="47" r:id="rId13"/>
  </sheets>
  <definedNames>
    <definedName name="_xlnm._FilterDatabase" localSheetId="12" hidden="1">'Tab 3.3'!#REF!</definedName>
  </definedNames>
  <calcPr calcId="152511"/>
</workbook>
</file>

<file path=xl/calcChain.xml><?xml version="1.0" encoding="utf-8"?>
<calcChain xmlns="http://schemas.openxmlformats.org/spreadsheetml/2006/main">
  <c r="C12" i="47" l="1"/>
  <c r="C13" i="47" s="1"/>
  <c r="C8" i="47"/>
  <c r="D16" i="11" l="1"/>
  <c r="F37" i="14"/>
  <c r="G44" i="14" s="1"/>
  <c r="F43" i="14"/>
  <c r="E23" i="18"/>
  <c r="D23" i="18"/>
  <c r="C23" i="18"/>
  <c r="B23" i="18"/>
  <c r="E22" i="18"/>
  <c r="D22" i="18"/>
  <c r="C22" i="18"/>
  <c r="B22" i="18"/>
  <c r="E21" i="18"/>
  <c r="D21" i="18"/>
  <c r="C21" i="18"/>
  <c r="B21" i="18"/>
  <c r="E20" i="18"/>
  <c r="D20" i="18"/>
  <c r="C20" i="18"/>
  <c r="B20" i="18"/>
  <c r="E19" i="18"/>
  <c r="D19" i="18"/>
  <c r="C19" i="18"/>
  <c r="B19" i="18"/>
  <c r="E18" i="18"/>
  <c r="D18" i="18"/>
  <c r="C18" i="18"/>
  <c r="B18" i="18"/>
  <c r="E17" i="18"/>
  <c r="D17" i="18"/>
  <c r="C17" i="18"/>
  <c r="B17" i="18"/>
  <c r="E16" i="18"/>
  <c r="D16" i="18"/>
  <c r="C16" i="18"/>
  <c r="B16" i="18"/>
  <c r="E15" i="18"/>
  <c r="D15" i="18"/>
  <c r="C15" i="18"/>
  <c r="B15" i="18"/>
  <c r="E14" i="18"/>
  <c r="D14" i="18"/>
  <c r="C14" i="18"/>
  <c r="B14" i="18"/>
  <c r="E13" i="18"/>
  <c r="D13" i="18"/>
  <c r="C13" i="18"/>
  <c r="B13" i="18"/>
  <c r="E12" i="18"/>
  <c r="D12" i="18"/>
  <c r="C12" i="18"/>
  <c r="B12" i="18"/>
  <c r="E11" i="18"/>
  <c r="D11" i="18"/>
  <c r="C11" i="18"/>
  <c r="B11" i="18"/>
  <c r="E10" i="18"/>
  <c r="D10" i="18"/>
  <c r="C10" i="18"/>
  <c r="B10" i="18"/>
  <c r="E9" i="18"/>
  <c r="D9" i="18"/>
  <c r="C9" i="18"/>
  <c r="B9" i="18"/>
  <c r="E8" i="18"/>
  <c r="D8" i="18"/>
  <c r="C8" i="18"/>
  <c r="B8" i="18"/>
  <c r="E7" i="18"/>
  <c r="D7" i="18"/>
  <c r="C7" i="18"/>
  <c r="B7" i="18"/>
  <c r="E6" i="18"/>
  <c r="D6" i="18"/>
  <c r="C6" i="18"/>
  <c r="B6" i="18"/>
  <c r="E5" i="18"/>
  <c r="D5" i="18"/>
  <c r="C5" i="18"/>
  <c r="B5" i="18"/>
  <c r="E4" i="18"/>
  <c r="D4" i="18"/>
  <c r="C4" i="18"/>
  <c r="B4" i="18"/>
  <c r="E3" i="18"/>
  <c r="E24" i="18" s="1"/>
  <c r="D3" i="18"/>
  <c r="D24" i="18" s="1"/>
  <c r="C3" i="18"/>
  <c r="B3" i="18"/>
  <c r="F53" i="21"/>
  <c r="E53" i="21"/>
  <c r="D53" i="21"/>
  <c r="C53" i="21"/>
  <c r="D60" i="29"/>
  <c r="C23" i="29"/>
  <c r="S22" i="29"/>
  <c r="R22" i="29"/>
  <c r="Q22" i="29"/>
  <c r="P22" i="29"/>
  <c r="O22" i="29"/>
  <c r="N22" i="29"/>
  <c r="C22" i="29" s="1"/>
  <c r="N21" i="29"/>
  <c r="C21" i="29" s="1"/>
  <c r="C20" i="29"/>
  <c r="Q19" i="29"/>
  <c r="O19" i="29"/>
  <c r="N19" i="29"/>
  <c r="C19" i="29"/>
  <c r="R18" i="29"/>
  <c r="Q18" i="29"/>
  <c r="P18" i="29"/>
  <c r="O18" i="29"/>
  <c r="N18" i="29"/>
  <c r="C18" i="29" s="1"/>
  <c r="C17" i="29"/>
  <c r="N16" i="29"/>
  <c r="C16" i="29" s="1"/>
  <c r="O15" i="29"/>
  <c r="N15" i="29"/>
  <c r="C15" i="29"/>
  <c r="C14" i="29"/>
  <c r="C13" i="29"/>
  <c r="C12" i="29"/>
  <c r="P11" i="29"/>
  <c r="C11" i="29" s="1"/>
  <c r="O11" i="29"/>
  <c r="N11" i="29"/>
  <c r="C10" i="29"/>
  <c r="N9" i="29"/>
  <c r="C9" i="29" s="1"/>
  <c r="N8" i="29"/>
  <c r="C8" i="29"/>
  <c r="P7" i="29"/>
  <c r="N7" i="29"/>
  <c r="C7" i="29"/>
  <c r="C6" i="29"/>
  <c r="O5" i="29"/>
  <c r="N5" i="29"/>
  <c r="C5" i="29"/>
  <c r="C4" i="29"/>
  <c r="C3" i="29"/>
  <c r="A3" i="29"/>
  <c r="A4" i="29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C64" i="14"/>
  <c r="C66" i="14" s="1"/>
  <c r="C67" i="14"/>
  <c r="L18" i="13"/>
  <c r="M18" i="13"/>
  <c r="L20" i="13"/>
  <c r="M20" i="13" s="1"/>
  <c r="L22" i="13"/>
  <c r="M22" i="13"/>
  <c r="L24" i="13"/>
  <c r="M24" i="13" s="1"/>
  <c r="F26" i="21"/>
  <c r="B21" i="13"/>
  <c r="B25" i="12"/>
  <c r="P25" i="12" s="1"/>
  <c r="B24" i="12"/>
  <c r="P24" i="12" s="1"/>
  <c r="B23" i="12"/>
  <c r="J23" i="12" s="1"/>
  <c r="B22" i="12"/>
  <c r="H22" i="12" s="1"/>
  <c r="B21" i="12"/>
  <c r="I21" i="12" s="1"/>
  <c r="B20" i="12"/>
  <c r="P19" i="12" s="1"/>
  <c r="B19" i="12"/>
  <c r="P20" i="12" s="1"/>
  <c r="B18" i="12"/>
  <c r="P18" i="12" s="1"/>
  <c r="B17" i="12"/>
  <c r="P17" i="12" s="1"/>
  <c r="B16" i="12"/>
  <c r="P16" i="12" s="1"/>
  <c r="B15" i="12"/>
  <c r="F15" i="12" s="1"/>
  <c r="B14" i="12"/>
  <c r="F14" i="12" s="1"/>
  <c r="B13" i="12"/>
  <c r="P13" i="12" s="1"/>
  <c r="B12" i="12"/>
  <c r="E12" i="12" s="1"/>
  <c r="B11" i="12"/>
  <c r="P11" i="12" s="1"/>
  <c r="B10" i="12"/>
  <c r="P10" i="12" s="1"/>
  <c r="B9" i="12"/>
  <c r="P9" i="12" s="1"/>
  <c r="B8" i="12"/>
  <c r="P8" i="12" s="1"/>
  <c r="B7" i="12"/>
  <c r="D7" i="12" s="1"/>
  <c r="B6" i="12"/>
  <c r="C6" i="12" s="1"/>
  <c r="B5" i="12"/>
  <c r="P5" i="12" s="1"/>
  <c r="L26" i="21"/>
  <c r="C4" i="11"/>
  <c r="C33" i="11"/>
  <c r="D4" i="11"/>
  <c r="C5" i="11"/>
  <c r="D5" i="11"/>
  <c r="D6" i="11"/>
  <c r="C7" i="11"/>
  <c r="D7" i="11"/>
  <c r="C8" i="11"/>
  <c r="C9" i="11"/>
  <c r="D9" i="11"/>
  <c r="C10" i="11"/>
  <c r="D10" i="11"/>
  <c r="C11" i="11"/>
  <c r="D11" i="11"/>
  <c r="C12" i="11"/>
  <c r="D12" i="11"/>
  <c r="C13" i="11"/>
  <c r="D13" i="11"/>
  <c r="C14" i="11"/>
  <c r="D14" i="11"/>
  <c r="C16" i="11"/>
  <c r="C17" i="11"/>
  <c r="D17" i="11"/>
  <c r="C18" i="11"/>
  <c r="D18" i="11"/>
  <c r="C19" i="11"/>
  <c r="C22" i="11"/>
  <c r="D22" i="11"/>
  <c r="C23" i="11"/>
  <c r="C24" i="11"/>
  <c r="C26" i="11"/>
  <c r="C34" i="11" s="1"/>
  <c r="C27" i="11"/>
  <c r="C29" i="11"/>
  <c r="D29" i="11"/>
  <c r="D34" i="11" s="1"/>
  <c r="I3" i="17"/>
  <c r="B19" i="14"/>
  <c r="B28" i="14" s="1"/>
  <c r="B26" i="14"/>
  <c r="C26" i="21"/>
  <c r="I26" i="21"/>
  <c r="D33" i="5"/>
  <c r="U63" i="14"/>
  <c r="Q25" i="12"/>
  <c r="X25" i="12" s="1"/>
  <c r="Q21" i="12"/>
  <c r="X21" i="12" s="1"/>
  <c r="Q15" i="12"/>
  <c r="U15" i="12" s="1"/>
  <c r="Q6" i="12"/>
  <c r="R6" i="12" s="1"/>
  <c r="Q18" i="12"/>
  <c r="V18" i="12" s="1"/>
  <c r="Q10" i="12"/>
  <c r="S10" i="12" s="1"/>
  <c r="Q24" i="12"/>
  <c r="Z24" i="12" s="1"/>
  <c r="Q20" i="12"/>
  <c r="W20" i="12" s="1"/>
  <c r="Q13" i="12"/>
  <c r="U13" i="12" s="1"/>
  <c r="Q7" i="12"/>
  <c r="R7" i="12" s="1"/>
  <c r="Q16" i="12"/>
  <c r="V16" i="12" s="1"/>
  <c r="Q8" i="12"/>
  <c r="S8" i="12" s="1"/>
  <c r="Q23" i="12"/>
  <c r="Z23" i="12" s="1"/>
  <c r="Q19" i="12"/>
  <c r="V19" i="12" s="1"/>
  <c r="Q11" i="12"/>
  <c r="T11" i="12" s="1"/>
  <c r="Q14" i="12"/>
  <c r="U14" i="12" s="1"/>
  <c r="Q5" i="12"/>
  <c r="R5" i="12" s="1"/>
  <c r="Q22" i="12"/>
  <c r="W22" i="12" s="1"/>
  <c r="Q17" i="12"/>
  <c r="V17" i="12" s="1"/>
  <c r="Q9" i="12"/>
  <c r="S9" i="12" s="1"/>
  <c r="Q12" i="12"/>
  <c r="T12" i="12" s="1"/>
  <c r="D8" i="11"/>
  <c r="G43" i="14"/>
  <c r="D33" i="11"/>
  <c r="D36" i="11"/>
  <c r="E10" i="12"/>
  <c r="G16" i="12"/>
  <c r="C5" i="12"/>
  <c r="J24" i="12"/>
  <c r="P15" i="12"/>
  <c r="F13" i="12"/>
  <c r="C36" i="11"/>
  <c r="M26" i="13" l="1"/>
  <c r="C77" i="14" s="1"/>
  <c r="C24" i="29"/>
  <c r="C12" i="14"/>
  <c r="C21" i="14"/>
  <c r="C7" i="14"/>
  <c r="C10" i="14"/>
  <c r="C24" i="14"/>
  <c r="C13" i="14"/>
  <c r="C4" i="14"/>
  <c r="C16" i="14"/>
  <c r="C28" i="14"/>
  <c r="C17" i="14"/>
  <c r="C20" i="14"/>
  <c r="C11" i="14"/>
  <c r="C23" i="14"/>
  <c r="C8" i="14"/>
  <c r="C22" i="14"/>
  <c r="C9" i="14"/>
  <c r="C14" i="14"/>
  <c r="C5" i="14"/>
  <c r="C26" i="14"/>
  <c r="C25" i="14"/>
  <c r="C15" i="14"/>
  <c r="C18" i="14"/>
  <c r="C6" i="14"/>
  <c r="F45" i="14"/>
  <c r="C19" i="14"/>
  <c r="C68" i="14"/>
  <c r="J27" i="12"/>
  <c r="D11" i="13" s="1"/>
  <c r="I19" i="12"/>
  <c r="P23" i="12"/>
  <c r="P7" i="12"/>
  <c r="B24" i="18"/>
  <c r="C24" i="18"/>
  <c r="Q27" i="12"/>
  <c r="I18" i="12"/>
  <c r="I27" i="12" s="1"/>
  <c r="I35" i="12" s="1"/>
  <c r="G64" i="6" s="1"/>
  <c r="D8" i="12"/>
  <c r="D27" i="12" s="1"/>
  <c r="D5" i="13" s="1"/>
  <c r="E11" i="12"/>
  <c r="P21" i="12"/>
  <c r="P22" i="12"/>
  <c r="P14" i="12"/>
  <c r="C27" i="12"/>
  <c r="D4" i="13" s="1"/>
  <c r="E9" i="12"/>
  <c r="G17" i="12"/>
  <c r="G25" i="12"/>
  <c r="P12" i="12"/>
  <c r="H20" i="12"/>
  <c r="H27" i="12" s="1"/>
  <c r="F27" i="12"/>
  <c r="B27" i="12"/>
  <c r="F50" i="14" s="1"/>
  <c r="P6" i="12"/>
  <c r="G27" i="12" l="1"/>
  <c r="D8" i="13" s="1"/>
  <c r="E8" i="13" s="1"/>
  <c r="G82" i="6"/>
  <c r="G45" i="14"/>
  <c r="F42" i="14"/>
  <c r="F48" i="14" s="1"/>
  <c r="D35" i="12"/>
  <c r="G14" i="6" s="1"/>
  <c r="P27" i="12"/>
  <c r="E27" i="12"/>
  <c r="D6" i="13" s="1"/>
  <c r="G6" i="13" s="1"/>
  <c r="D21" i="17" s="1"/>
  <c r="E21" i="17" s="1"/>
  <c r="D10" i="13"/>
  <c r="J35" i="12"/>
  <c r="G74" i="6" s="1"/>
  <c r="D9" i="13"/>
  <c r="H35" i="12"/>
  <c r="G54" i="6" s="1"/>
  <c r="H8" i="13"/>
  <c r="D38" i="17" s="1"/>
  <c r="E38" i="17" s="1"/>
  <c r="F8" i="13"/>
  <c r="D36" i="17" s="1"/>
  <c r="E36" i="17" s="1"/>
  <c r="G8" i="13"/>
  <c r="D37" i="17" s="1"/>
  <c r="E37" i="17" s="1"/>
  <c r="F6" i="13"/>
  <c r="D20" i="17" s="1"/>
  <c r="E20" i="17" s="1"/>
  <c r="H6" i="13"/>
  <c r="D22" i="17" s="1"/>
  <c r="E22" i="17" s="1"/>
  <c r="E6" i="13"/>
  <c r="C73" i="14"/>
  <c r="F53" i="14"/>
  <c r="E5" i="13"/>
  <c r="F5" i="13"/>
  <c r="D12" i="17" s="1"/>
  <c r="E12" i="17" s="1"/>
  <c r="H5" i="13"/>
  <c r="D14" i="17" s="1"/>
  <c r="E14" i="17" s="1"/>
  <c r="G5" i="13"/>
  <c r="D13" i="17" s="1"/>
  <c r="E13" i="17" s="1"/>
  <c r="G35" i="12"/>
  <c r="G44" i="6" s="1"/>
  <c r="H10" i="13"/>
  <c r="D54" i="17" s="1"/>
  <c r="E54" i="17" s="1"/>
  <c r="F10" i="13"/>
  <c r="D52" i="17" s="1"/>
  <c r="E52" i="17" s="1"/>
  <c r="G10" i="13"/>
  <c r="D53" i="17" s="1"/>
  <c r="E53" i="17" s="1"/>
  <c r="E10" i="13"/>
  <c r="F35" i="12"/>
  <c r="G34" i="6" s="1"/>
  <c r="D7" i="13"/>
  <c r="F28" i="12"/>
  <c r="F4" i="13"/>
  <c r="H4" i="13"/>
  <c r="E4" i="13"/>
  <c r="G4" i="13"/>
  <c r="G11" i="13"/>
  <c r="D61" i="17" s="1"/>
  <c r="E61" i="17" s="1"/>
  <c r="F11" i="13"/>
  <c r="D60" i="17" s="1"/>
  <c r="E60" i="17" s="1"/>
  <c r="H11" i="13"/>
  <c r="D62" i="17" s="1"/>
  <c r="E62" i="17" s="1"/>
  <c r="E11" i="13"/>
  <c r="K27" i="12"/>
  <c r="E35" i="12"/>
  <c r="G24" i="6" s="1"/>
  <c r="C35" i="12"/>
  <c r="E20" i="14" l="1"/>
  <c r="E24" i="14"/>
  <c r="E23" i="14"/>
  <c r="E4" i="14"/>
  <c r="E13" i="14"/>
  <c r="E14" i="14"/>
  <c r="E15" i="14"/>
  <c r="E25" i="14"/>
  <c r="E22" i="14"/>
  <c r="E16" i="14"/>
  <c r="E9" i="14"/>
  <c r="E17" i="14"/>
  <c r="C72" i="14"/>
  <c r="C74" i="14" s="1"/>
  <c r="E21" i="14"/>
  <c r="E7" i="14"/>
  <c r="E11" i="14"/>
  <c r="E10" i="14"/>
  <c r="E18" i="14"/>
  <c r="E5" i="14"/>
  <c r="E6" i="14"/>
  <c r="E8" i="14"/>
  <c r="E12" i="14"/>
  <c r="G5" i="6"/>
  <c r="G80" i="6" s="1"/>
  <c r="K35" i="12"/>
  <c r="D3" i="17"/>
  <c r="K4" i="13"/>
  <c r="J3" i="17" s="1"/>
  <c r="I4" i="13"/>
  <c r="B29" i="12"/>
  <c r="D28" i="12"/>
  <c r="C28" i="12"/>
  <c r="I28" i="12"/>
  <c r="J28" i="12"/>
  <c r="G28" i="12"/>
  <c r="E28" i="12"/>
  <c r="D4" i="17"/>
  <c r="E4" i="17" s="1"/>
  <c r="G9" i="13"/>
  <c r="D45" i="17" s="1"/>
  <c r="E45" i="17" s="1"/>
  <c r="F9" i="13"/>
  <c r="D44" i="17" s="1"/>
  <c r="E44" i="17" s="1"/>
  <c r="H9" i="13"/>
  <c r="D46" i="17" s="1"/>
  <c r="E46" i="17" s="1"/>
  <c r="E9" i="13"/>
  <c r="I6" i="13"/>
  <c r="D19" i="17"/>
  <c r="K6" i="13"/>
  <c r="K8" i="13"/>
  <c r="D35" i="17"/>
  <c r="I8" i="13"/>
  <c r="D12" i="13"/>
  <c r="G32" i="6"/>
  <c r="D59" i="17"/>
  <c r="I11" i="13"/>
  <c r="D5" i="17"/>
  <c r="E5" i="17" s="1"/>
  <c r="K10" i="13"/>
  <c r="D51" i="17"/>
  <c r="I10" i="13"/>
  <c r="K5" i="13"/>
  <c r="I5" i="13"/>
  <c r="D11" i="17"/>
  <c r="D6" i="17"/>
  <c r="E6" i="17" s="1"/>
  <c r="E7" i="13"/>
  <c r="G7" i="13"/>
  <c r="D29" i="17" s="1"/>
  <c r="E29" i="17" s="1"/>
  <c r="H7" i="13"/>
  <c r="D30" i="17" s="1"/>
  <c r="E30" i="17" s="1"/>
  <c r="F7" i="13"/>
  <c r="D28" i="17" s="1"/>
  <c r="E28" i="17" s="1"/>
  <c r="H28" i="12"/>
  <c r="C78" i="14" l="1"/>
  <c r="C76" i="14"/>
  <c r="E26" i="14"/>
  <c r="E19" i="14"/>
  <c r="K7" i="13"/>
  <c r="D27" i="17"/>
  <c r="I7" i="13"/>
  <c r="G22" i="6"/>
  <c r="F30" i="12"/>
  <c r="F31" i="12" s="1"/>
  <c r="G3" i="6"/>
  <c r="K28" i="12"/>
  <c r="D55" i="17"/>
  <c r="E51" i="17"/>
  <c r="E55" i="17" s="1"/>
  <c r="G62" i="6"/>
  <c r="G52" i="6"/>
  <c r="G33" i="6"/>
  <c r="G36" i="6"/>
  <c r="I9" i="13"/>
  <c r="D43" i="17"/>
  <c r="K9" i="13"/>
  <c r="G72" i="6"/>
  <c r="E3" i="17"/>
  <c r="E7" i="17" s="1"/>
  <c r="D7" i="17"/>
  <c r="I12" i="13"/>
  <c r="D67" i="17" s="1"/>
  <c r="F12" i="13"/>
  <c r="E12" i="13"/>
  <c r="D63" i="17"/>
  <c r="E59" i="17"/>
  <c r="E63" i="17" s="1"/>
  <c r="E19" i="17"/>
  <c r="E23" i="17" s="1"/>
  <c r="D23" i="17"/>
  <c r="E11" i="17"/>
  <c r="E15" i="17" s="1"/>
  <c r="D15" i="17"/>
  <c r="E35" i="17"/>
  <c r="E39" i="17" s="1"/>
  <c r="D39" i="17"/>
  <c r="G42" i="6"/>
  <c r="G12" i="6"/>
  <c r="H12" i="13"/>
  <c r="G12" i="13"/>
  <c r="G31" i="12" l="1"/>
  <c r="E31" i="12"/>
  <c r="F26" i="14"/>
  <c r="E28" i="14"/>
  <c r="F19" i="14" s="1"/>
  <c r="F28" i="14" s="1"/>
  <c r="J31" i="12"/>
  <c r="D31" i="12"/>
  <c r="G66" i="6"/>
  <c r="G63" i="6"/>
  <c r="G13" i="6"/>
  <c r="G16" i="6"/>
  <c r="E43" i="17"/>
  <c r="E47" i="17" s="1"/>
  <c r="D47" i="17"/>
  <c r="G53" i="6"/>
  <c r="G56" i="6"/>
  <c r="K12" i="13"/>
  <c r="C31" i="12"/>
  <c r="G76" i="6"/>
  <c r="G73" i="6"/>
  <c r="E27" i="17"/>
  <c r="E31" i="17" s="1"/>
  <c r="D31" i="17"/>
  <c r="D66" i="17" s="1"/>
  <c r="G46" i="6"/>
  <c r="G43" i="6"/>
  <c r="G4" i="6"/>
  <c r="G7" i="6"/>
  <c r="G26" i="6"/>
  <c r="G23" i="6"/>
  <c r="H31" i="12"/>
  <c r="I31" i="12"/>
  <c r="U62" i="14" l="1"/>
  <c r="F9" i="14"/>
  <c r="F18" i="14"/>
  <c r="F24" i="14"/>
  <c r="F13" i="14"/>
  <c r="F15" i="14"/>
  <c r="F21" i="14"/>
  <c r="F8" i="14"/>
  <c r="F17" i="14"/>
  <c r="F5" i="14"/>
  <c r="F23" i="14"/>
  <c r="F16" i="14"/>
  <c r="F10" i="14"/>
  <c r="F20" i="14"/>
  <c r="F25" i="14"/>
  <c r="F7" i="14"/>
  <c r="F12" i="14"/>
  <c r="F14" i="14"/>
  <c r="F22" i="14"/>
  <c r="F6" i="14"/>
  <c r="F4" i="14"/>
  <c r="F11" i="14"/>
  <c r="K31" i="12"/>
  <c r="U65" i="14" l="1"/>
  <c r="V65" i="14" s="1"/>
  <c r="V62" i="14"/>
</calcChain>
</file>

<file path=xl/sharedStrings.xml><?xml version="1.0" encoding="utf-8"?>
<sst xmlns="http://schemas.openxmlformats.org/spreadsheetml/2006/main" count="1067" uniqueCount="413">
  <si>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Albicocche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</si>
  <si>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Amarene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</si>
  <si>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Anguria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</si>
  <si>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Arance 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</si>
  <si>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Ciliegie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</si>
  <si>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Clementine 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</si>
  <si>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Fichi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</si>
  <si>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Fico d’india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</si>
  <si>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Fragole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</si>
  <si>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Kiwi</t>
    </r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</si>
  <si>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Limoni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</si>
  <si>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Loti (kaki)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</si>
  <si>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 xml:space="preserve">Mandarini </t>
    </r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</si>
  <si>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Mele</t>
    </r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</si>
  <si>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Meloni</t>
    </r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</si>
  <si>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Pere</t>
    </r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</si>
  <si>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Pesche</t>
    </r>
  </si>
  <si>
    <t>ott</t>
  </si>
  <si>
    <t>nov</t>
  </si>
  <si>
    <t>dic</t>
  </si>
  <si>
    <t>gen</t>
  </si>
  <si>
    <t>feb</t>
  </si>
  <si>
    <t>mar</t>
  </si>
  <si>
    <t>apr</t>
  </si>
  <si>
    <t>mag</t>
  </si>
  <si>
    <t>giu</t>
  </si>
  <si>
    <t>Totale</t>
  </si>
  <si>
    <t>Spese ammissibili per la realizzazione delle attività       (Valore economico dell'offerta ), di cui:</t>
  </si>
  <si>
    <t>Art.5, par.1,    lett a)</t>
  </si>
  <si>
    <t xml:space="preserve">        a) rendicontabili  a parte per costi di trasporto e distribuzione (valore massimo pari al 3% del totale del costo dei prodotti</t>
  </si>
  <si>
    <t xml:space="preserve">Art.5, par.1, </t>
  </si>
  <si>
    <t>Spese rendicontabili per attrezzature</t>
  </si>
  <si>
    <t>Art.5, par.1,     lett b), punto i)</t>
  </si>
  <si>
    <t>PRODOTTI  DOP  IGP</t>
  </si>
  <si>
    <t>REGIONI  RAPPRESENTATE</t>
  </si>
  <si>
    <t>VALLE D'AOSTA</t>
  </si>
  <si>
    <t>PIEMONTE</t>
  </si>
  <si>
    <t>LOMBARDIA</t>
  </si>
  <si>
    <t>LIGURIA</t>
  </si>
  <si>
    <t>VENETO</t>
  </si>
  <si>
    <t>P.A.  TRENTO</t>
  </si>
  <si>
    <t>P.A. BOLZANO</t>
  </si>
  <si>
    <t>FRIULI  V.G.</t>
  </si>
  <si>
    <t>E.ROMAGNA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</si>
  <si>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</si>
  <si>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</si>
  <si>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</si>
  <si>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</si>
  <si>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</si>
  <si>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</si>
  <si>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</si>
  <si>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</si>
  <si>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</si>
  <si>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</si>
  <si>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</si>
  <si>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</si>
  <si>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Elenco delle denominazioni italiane, iscritte nel Registro delle denominazioni 
di origine protette e delle indicazioni geografiche protette - Ortofrutticoli e cereali
(Regolamento CE n. 510/2006 del Consiglio del 20 marzo 2006)
(aggiornato al 26 marzo 2010)</t>
  </si>
  <si>
    <t>N</t>
  </si>
  <si>
    <t>Denominazione</t>
  </si>
  <si>
    <t>Cat.</t>
  </si>
  <si>
    <t>Tipologia</t>
  </si>
  <si>
    <t>Numero regolamento
CE</t>
  </si>
  <si>
    <t>Data pubblicazione
sulla GUCE</t>
  </si>
  <si>
    <t xml:space="preserve">Regione </t>
  </si>
  <si>
    <t>Provincia</t>
  </si>
  <si>
    <t>Amarene Brusche di Modena</t>
  </si>
  <si>
    <t>I.G.P.</t>
  </si>
  <si>
    <t>Ortofrutticoli e cereali</t>
  </si>
  <si>
    <t>Reg. CE n. 1028 del 29.10.09</t>
  </si>
  <si>
    <t>GUCE L. 283 del 30.10.09</t>
  </si>
  <si>
    <t>Emilia Romagna</t>
  </si>
  <si>
    <t>Modena, Bologna</t>
  </si>
  <si>
    <t>Arancia del Gargano</t>
  </si>
  <si>
    <t>Reg. CE n. 1017 del 30.08.07</t>
  </si>
  <si>
    <t>GUCE L. 227 del 31.08.07</t>
  </si>
  <si>
    <t>Puglia</t>
  </si>
  <si>
    <t>Foggia</t>
  </si>
  <si>
    <t>Arancia Rossa di Sicilia</t>
  </si>
  <si>
    <t>Reg. CE n. 1107 del 12.06.96</t>
  </si>
  <si>
    <t>GUCE L. 148 del 21.06.96</t>
  </si>
  <si>
    <t>Sicilia</t>
  </si>
  <si>
    <t>Catania, Siracusa, Enna</t>
  </si>
  <si>
    <t>Carota dell'Altopiano del Fucino</t>
  </si>
  <si>
    <t>Reg. CE n. 148 del 15.02.07</t>
  </si>
  <si>
    <t>GUCE L. 46 del 16.02.07</t>
  </si>
  <si>
    <t>Abruzzo</t>
  </si>
  <si>
    <t>L'Aquila</t>
  </si>
  <si>
    <t>Ciliegia di Marostica</t>
  </si>
  <si>
    <t>Reg. CE n. 245 del 08.02.02</t>
  </si>
  <si>
    <t>GUCE L. 39 del 09.02.02</t>
  </si>
  <si>
    <t>Veneto</t>
  </si>
  <si>
    <t>Vicenza</t>
  </si>
  <si>
    <t>Clementine del Golfo di Taranto</t>
  </si>
  <si>
    <t>Reg. CE n. 1665 del 22.09.03</t>
  </si>
  <si>
    <t>GUCE L. 235 del 23.09.03</t>
  </si>
  <si>
    <t>Taranto</t>
  </si>
  <si>
    <t>Clementine di Calabria</t>
  </si>
  <si>
    <t>Reg. CE n. 2325 del 24.11.97</t>
  </si>
  <si>
    <t>GUCE L. 322 del 25.11.97</t>
  </si>
  <si>
    <t>Calabria</t>
  </si>
  <si>
    <t>Reggio Calabria, Catanzaro, Cosenza, Vibo Valenzia, Crotone</t>
  </si>
  <si>
    <t>Fico Bianco del Cilento</t>
  </si>
  <si>
    <t>D.O.P.</t>
  </si>
  <si>
    <t>Reg. CE 417 del 10.03.06</t>
  </si>
  <si>
    <t>GUCE L. 72 del 11.03.06</t>
  </si>
  <si>
    <t>Campania</t>
  </si>
  <si>
    <t>Salerno</t>
  </si>
  <si>
    <t>Ficodindia dell'Etna</t>
  </si>
  <si>
    <t>Reg. CE n. 1491 del 25.08.03</t>
  </si>
  <si>
    <t>GUCE L. 214 del 26.08.03</t>
  </si>
  <si>
    <t>Catania</t>
  </si>
  <si>
    <t>Kiwi Latina</t>
  </si>
  <si>
    <t>Reg. CE n. 1486 del 20.08.04</t>
  </si>
  <si>
    <t>GUCE L. 273 del 21.08.04</t>
  </si>
  <si>
    <t>Lazio</t>
  </si>
  <si>
    <t>Latina, Roma</t>
  </si>
  <si>
    <t>Limone Costa d'Amalfi</t>
  </si>
  <si>
    <t>Reg. CE n. 1356 del 04.07.01</t>
  </si>
  <si>
    <t>GUCE L. 182 del 05.07.01</t>
  </si>
  <si>
    <t>Limone di Sorrento</t>
  </si>
  <si>
    <t>Reg. CE n. 2446 del 06.11.00</t>
  </si>
  <si>
    <t>GUCE L. 281 del 07.11.00</t>
  </si>
  <si>
    <t>Napoli</t>
  </si>
  <si>
    <t>Limone Femminello del Gargano</t>
  </si>
  <si>
    <t>Limone Interdonato di Messina</t>
  </si>
  <si>
    <t>Reg. CE n. 1081 dell'11.11.09</t>
  </si>
  <si>
    <t>GUCE L. 295 del 12.11.09</t>
  </si>
  <si>
    <t>Messina</t>
  </si>
  <si>
    <t>Mela Alto Adige o Sudtiroler Apfel</t>
  </si>
  <si>
    <t>Reg. CE n. 1855 del 14.11.05</t>
  </si>
  <si>
    <t>GUCE L. 297 del 15.11.05</t>
  </si>
  <si>
    <t>Prov. Aut. di Bolzano</t>
  </si>
  <si>
    <t>Bolzano</t>
  </si>
  <si>
    <t>Mela di Valtellina</t>
  </si>
  <si>
    <t>Reg. CE n. 171 del 01.03.10</t>
  </si>
  <si>
    <t>GUCE L. 51 del 02.03.10</t>
  </si>
  <si>
    <t>Lombardia</t>
  </si>
  <si>
    <t>Sondrio</t>
  </si>
  <si>
    <t>Mela Val di Non</t>
  </si>
  <si>
    <t>Prov. Aut. di Trento</t>
  </si>
  <si>
    <t>Trento</t>
  </si>
  <si>
    <t>Melannurca Campana</t>
  </si>
  <si>
    <t>Reg. CE n. 417 del 10.03.06</t>
  </si>
  <si>
    <t>Avellino, Benevento, Caserta, Napoli e Salerno</t>
  </si>
  <si>
    <t>Pera dell'Emilia Romagna</t>
  </si>
  <si>
    <t>Reg. CE n. 134 del 20.01.98              Reg. CE n. 515 del 17.06.09</t>
  </si>
  <si>
    <t>GUCE L. 15 del 21.01.98 GUCE L. 155 del 18.06.09</t>
  </si>
  <si>
    <t>Reggio Emilia, Modena, Ferrara, Bologna, Ravenna</t>
  </si>
  <si>
    <t>Pera mantovana</t>
  </si>
  <si>
    <t>Reg. CE n. 134 del 20.01.98</t>
  </si>
  <si>
    <t>GUCE L. 15 del 21.01.98</t>
  </si>
  <si>
    <t>Mantova</t>
  </si>
  <si>
    <t>Pesca di Verona</t>
  </si>
  <si>
    <t>Reg. CE n. 30 del 14.01.10</t>
  </si>
  <si>
    <t>GUCE L. 10 del 15.01.10</t>
  </si>
  <si>
    <t>Verona</t>
  </si>
  <si>
    <t>Pesca e Nettarina di Romagna</t>
  </si>
  <si>
    <t>Ferrara, Bologna, Forlì - Cesena, Ravenna</t>
  </si>
  <si>
    <t>Pomodorino del Piennolo del Vesuvio</t>
  </si>
  <si>
    <t>Reg. CE n. 1238 dell'11.12.09</t>
  </si>
  <si>
    <t>GUCE L. 332 del 17.12.09</t>
  </si>
  <si>
    <t>Pomodoro di Pachino</t>
  </si>
  <si>
    <t>Reg. CE n. 617 del 04.04.03</t>
  </si>
  <si>
    <t>GUCE L. 89 del 05.04.03</t>
  </si>
  <si>
    <t>Ragusa, Siracusa</t>
  </si>
  <si>
    <t>Sedano Bianco di Sperlonga</t>
  </si>
  <si>
    <t>Reg. CE n. 222 del 17.03.10</t>
  </si>
  <si>
    <t>GUCE L. 68 del 18.03.10</t>
  </si>
  <si>
    <t xml:space="preserve">Lazio </t>
  </si>
  <si>
    <t>Latina</t>
  </si>
  <si>
    <t>Uva da tavola di Canicattì</t>
  </si>
  <si>
    <t>Agrigento, Caltanissetta</t>
  </si>
  <si>
    <t>Uva da tavola di Mazzarrone</t>
  </si>
  <si>
    <t>Catania, Ragusa</t>
  </si>
  <si>
    <t>alunni</t>
  </si>
  <si>
    <t>distribuzioni  di prodotti orticoli</t>
  </si>
  <si>
    <r>
      <t>18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Percoche e nettarine</t>
    </r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</si>
  <si>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Piccoli frutti</t>
    </r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</si>
  <si>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Susine</t>
    </r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</si>
  <si>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 xml:space="preserve">Uve da tavola </t>
    </r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</si>
  <si>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Carota</t>
    </r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</si>
  <si>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Finocchio</t>
    </r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</si>
  <si>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Pomodorino</t>
    </r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</si>
  <si>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Sedano</t>
    </r>
  </si>
  <si>
    <t>Umbria</t>
  </si>
  <si>
    <t>orticoli</t>
  </si>
  <si>
    <t>Tal quale</t>
  </si>
  <si>
    <t>Specie vegetali</t>
  </si>
  <si>
    <t>Prodotti ortofrutticoli ammessi alla distribuzione</t>
  </si>
  <si>
    <t>Frutta</t>
  </si>
  <si>
    <t>Albicocche</t>
  </si>
  <si>
    <t>Amarene</t>
  </si>
  <si>
    <t>Anguria</t>
  </si>
  <si>
    <t>Arance</t>
  </si>
  <si>
    <t>Ciliegie</t>
  </si>
  <si>
    <t>Clementine</t>
  </si>
  <si>
    <t xml:space="preserve">Fichi </t>
  </si>
  <si>
    <t xml:space="preserve">Fico d’india </t>
  </si>
  <si>
    <t xml:space="preserve">Fragole </t>
  </si>
  <si>
    <t>Kiwi</t>
  </si>
  <si>
    <t>Limoni</t>
  </si>
  <si>
    <t>Come ingrediente</t>
  </si>
  <si>
    <t>Loti (kaki)</t>
  </si>
  <si>
    <t>Mandarini</t>
  </si>
  <si>
    <t>Mele</t>
  </si>
  <si>
    <t xml:space="preserve">Meloni estivi e invernali </t>
  </si>
  <si>
    <t>Pere</t>
  </si>
  <si>
    <t>Pesche, percoche e nettarine</t>
  </si>
  <si>
    <t>Piccoli frutti (lamponi, ribes, more, mirtilli)</t>
  </si>
  <si>
    <t>Susine</t>
  </si>
  <si>
    <t>Uve da tavola</t>
  </si>
  <si>
    <t>Ortaggi</t>
  </si>
  <si>
    <t>Carota</t>
  </si>
  <si>
    <t>Finocchio</t>
  </si>
  <si>
    <t>Pomodorino</t>
  </si>
  <si>
    <t>Sedano</t>
  </si>
  <si>
    <t>Pronto per l'uso/Porzionato</t>
  </si>
  <si>
    <t>Tal quale/ Pronto per l'uso</t>
  </si>
  <si>
    <t>Tipologia di distribuzione: limitazioni</t>
  </si>
  <si>
    <t>Tal quale /Pronto per l'uso</t>
  </si>
  <si>
    <t>Tal quale/Pronto per l'uso</t>
  </si>
  <si>
    <t>Tal quale/ Pronto per l'uso/ Porzionato</t>
  </si>
  <si>
    <t>Distribuzioni totali</t>
  </si>
  <si>
    <t>Pronto per l'uso/porzionato</t>
  </si>
  <si>
    <t>lotti</t>
  </si>
  <si>
    <t>Regione</t>
  </si>
  <si>
    <t>Piemonte</t>
  </si>
  <si>
    <t>Liguria</t>
  </si>
  <si>
    <t>Valle d'Aosta</t>
  </si>
  <si>
    <t>Friuli v.g.</t>
  </si>
  <si>
    <t>Emilia R.</t>
  </si>
  <si>
    <t>Toscana</t>
  </si>
  <si>
    <t>Marche</t>
  </si>
  <si>
    <t>Molise</t>
  </si>
  <si>
    <t>Basilicata</t>
  </si>
  <si>
    <t>Sardegna</t>
  </si>
  <si>
    <t>ITALIA</t>
  </si>
  <si>
    <t>Lotto</t>
  </si>
  <si>
    <t>peso medio</t>
  </si>
  <si>
    <t>grammi</t>
  </si>
  <si>
    <t>kg</t>
  </si>
  <si>
    <t>Regioni</t>
  </si>
  <si>
    <t>Calabria- Sicilia</t>
  </si>
  <si>
    <t xml:space="preserve">n. alunni aderenti </t>
  </si>
  <si>
    <t>(ass.)</t>
  </si>
  <si>
    <t>( in %)</t>
  </si>
  <si>
    <t>REGIONI Centro_nord</t>
  </si>
  <si>
    <t>Tabella  5 - PROGRAMMA   SFS 2010-2011: PARAMETRI   E VALORI  FINANZIARI</t>
  </si>
  <si>
    <t>Valore complessivo delle disponibilità finanziarie</t>
  </si>
  <si>
    <t>Contributo comunitario</t>
  </si>
  <si>
    <t>contributo nazionale</t>
  </si>
  <si>
    <t>contributo regionale</t>
  </si>
  <si>
    <t>La somma di cui al punto 3 è al netto della quota destinata a:</t>
  </si>
  <si>
    <t>art. 5 par. 1, lett b),  punto iii)</t>
  </si>
  <si>
    <t xml:space="preserve">art. 5 par. 1, lett b),  punto i)- </t>
  </si>
  <si>
    <t>( acquisto piccole attrezzature)</t>
  </si>
  <si>
    <t>Importo unitario preventivato per alunno</t>
  </si>
  <si>
    <t>Quota nazionale omogenea, per alunno</t>
  </si>
  <si>
    <t>Tabella  -  Determinazione  dei lotti  su base regionale</t>
  </si>
  <si>
    <t>Tabella  -  Risorse  finanziarie assegnate su  base regionale e per  ciascun lotto</t>
  </si>
  <si>
    <t>1</t>
  </si>
  <si>
    <t>2</t>
  </si>
  <si>
    <t>3</t>
  </si>
  <si>
    <t>4</t>
  </si>
  <si>
    <t>5</t>
  </si>
  <si>
    <t>6</t>
  </si>
  <si>
    <t>7</t>
  </si>
  <si>
    <t>Valore totale risorse finanziarie  assegnate</t>
  </si>
  <si>
    <t>Lotto  1 - Risorse  finanziarie  assegnate</t>
  </si>
  <si>
    <t>Lotto  2 - Risorse  finanziarie  assegnate</t>
  </si>
  <si>
    <t>Lotto  3 - Risorse  finanziarie  assegnate</t>
  </si>
  <si>
    <t>Lotto  4 - Risorse  finanziarie  assegnate</t>
  </si>
  <si>
    <t>Lotto  5 - Risorse  finanziarie  assegnate</t>
  </si>
  <si>
    <t>Lotto  6 - Risorse  finanziarie  assegnate</t>
  </si>
  <si>
    <t>Lotto  7 - Risorse  finanziarie  assegnate</t>
  </si>
  <si>
    <t>Lotto  8 - Risorse  finanziarie  assegnate</t>
  </si>
  <si>
    <t>Valori (Euro)</t>
  </si>
  <si>
    <t>Riferimento  normativo</t>
  </si>
  <si>
    <t>Parametri</t>
  </si>
  <si>
    <t>Lotto  1 - Quantitativi minimi di prodotto a base d'asta</t>
  </si>
  <si>
    <t>Tipologie di prodotto</t>
  </si>
  <si>
    <t>Valori totali</t>
  </si>
  <si>
    <t>Orticolo</t>
  </si>
  <si>
    <t>Quantitativi minimi (in kg)</t>
  </si>
  <si>
    <t>Kg/ procapite</t>
  </si>
  <si>
    <t>Lotto  2 - Quantitativi minimi di prodotto a base d'asta</t>
  </si>
  <si>
    <t>Numero istituti</t>
  </si>
  <si>
    <t>Somma classi</t>
  </si>
  <si>
    <t>Somma alunni</t>
  </si>
  <si>
    <t>Somma plessi</t>
  </si>
  <si>
    <t> Abruzzo </t>
  </si>
  <si>
    <t> Basilicata </t>
  </si>
  <si>
    <t> Calabria </t>
  </si>
  <si>
    <t> Campania </t>
  </si>
  <si>
    <t> Emilia Romagna </t>
  </si>
  <si>
    <t> Friuli Venezia Giulia </t>
  </si>
  <si>
    <t> Lazio </t>
  </si>
  <si>
    <t> Liguria </t>
  </si>
  <si>
    <t> Lombardia </t>
  </si>
  <si>
    <t> Marche </t>
  </si>
  <si>
    <t> Molise </t>
  </si>
  <si>
    <t> Piemonte </t>
  </si>
  <si>
    <t> Puglia </t>
  </si>
  <si>
    <t> Sardegna </t>
  </si>
  <si>
    <t> Sicilia </t>
  </si>
  <si>
    <t> Toscana </t>
  </si>
  <si>
    <t> Umbria </t>
  </si>
  <si>
    <t> Valle d'Aosta </t>
  </si>
  <si>
    <t> Veneto </t>
  </si>
  <si>
    <t> TOTALE</t>
  </si>
  <si>
    <t>Arancia di Ribera</t>
  </si>
  <si>
    <t>Agrigento, Palermo</t>
  </si>
  <si>
    <t>limone di Siracusa</t>
  </si>
  <si>
    <t>Siracusa</t>
  </si>
  <si>
    <t>in corso di registrazione</t>
  </si>
  <si>
    <t>Limone di siracusa</t>
  </si>
  <si>
    <t>arancia di  ribera</t>
  </si>
  <si>
    <t>Campania - Basilicata</t>
  </si>
  <si>
    <t>n. alunni aderenti al Programma Frutta nelle Scuole</t>
  </si>
  <si>
    <t>Colonna1</t>
  </si>
  <si>
    <t>Colonna2</t>
  </si>
  <si>
    <t>Risorse  finanziarie  assegnate</t>
  </si>
  <si>
    <t>Modalità di distribuzione</t>
  </si>
  <si>
    <t>(1) Elaborazione  su  dati  EUROSTAT-2007</t>
  </si>
  <si>
    <t xml:space="preserve">Fonte </t>
  </si>
  <si>
    <t>Alunni  scuole primarie (valore totale - 2007)  (1)</t>
  </si>
  <si>
    <t>SIMULAZIONI COSTO UNITARIO /ALUNNO/DISTRIBUZIONE</t>
  </si>
  <si>
    <t>N.ro alunni</t>
  </si>
  <si>
    <t>quota nazionale omogenea</t>
  </si>
  <si>
    <t>incremento</t>
  </si>
  <si>
    <t>Risorse finanziarie</t>
  </si>
  <si>
    <t>costo/ alunno</t>
  </si>
  <si>
    <t>costo/1 distribuzione</t>
  </si>
  <si>
    <t>distribuzioni</t>
  </si>
  <si>
    <t>PROGRAMMA  2009/2010</t>
  </si>
  <si>
    <t>distribuzioni proposte (finora)</t>
  </si>
  <si>
    <t>prodotto  distribuito alunno (in kg)</t>
  </si>
  <si>
    <t xml:space="preserve">art. 5 par. 1, lett b),  punto ii)- </t>
  </si>
  <si>
    <t>Tabella 4- Risorse  finanziarie  assegnabili: ripartizione  per Regione e P.A.</t>
  </si>
  <si>
    <t>Prospetto   1 - Prodotti e specifiche distributive</t>
  </si>
  <si>
    <t>Piccoli frutti</t>
  </si>
  <si>
    <t>Lombardia- V.Aosta</t>
  </si>
  <si>
    <t>Periodi indicativi per la distribuzione</t>
  </si>
  <si>
    <t>frutticoli</t>
  </si>
  <si>
    <t>TOTALE  ALUNNI</t>
  </si>
  <si>
    <t>TOTALE VALORE FINANZIARIO  LOTTO</t>
  </si>
  <si>
    <t>Costo alunni</t>
  </si>
  <si>
    <t>Ripartizione risorse  finanziarie su base regionale 2010/2011</t>
  </si>
  <si>
    <t>REGIONI  SUD +ISOLE</t>
  </si>
  <si>
    <t>val. medio</t>
  </si>
  <si>
    <t>scostamenti rispetto  al val medio</t>
  </si>
  <si>
    <t>distribuzioni  di frutta  fresca, tal quale, intera</t>
  </si>
  <si>
    <t>distribuzioni  di frutta  pronto all'uso/porzionata</t>
  </si>
  <si>
    <t>distribuzione di prodotti lavorati al momento  (spremute, centrifugate,….)</t>
  </si>
  <si>
    <t>Piemonte-Liguria</t>
  </si>
  <si>
    <t>Abruzzo- Molise - Puglia</t>
  </si>
  <si>
    <t>Prospetto 3- Distribuzioni: quantità e modalità</t>
  </si>
  <si>
    <t>Peso minimo  della porzione  da distribuire</t>
  </si>
  <si>
    <t>Prospetto 4 - Dosi unitarie  minime e confezionamenti (valori in grammi)</t>
  </si>
  <si>
    <t>totale</t>
  </si>
  <si>
    <t>CALCOLO  VALORI MEDI</t>
  </si>
  <si>
    <t>E.Romagna- Toscana- Umbria</t>
  </si>
  <si>
    <t>Marche- Lazio- Sardegna</t>
  </si>
  <si>
    <t>Spremuto-centrifugato</t>
  </si>
  <si>
    <t>Tal quale, fresco intero</t>
  </si>
  <si>
    <t>Alunni (n.ro)</t>
  </si>
  <si>
    <t>Importo attribuibile agli  8(otto) lotti dell'Invito</t>
  </si>
  <si>
    <t>%  per il calcolo  della  quota finanziaria  fissa</t>
  </si>
  <si>
    <t>calcolata sulla% degli alunni+</t>
  </si>
  <si>
    <t>verifica</t>
  </si>
  <si>
    <t>verifica  somme   acquisto attrezzature</t>
  </si>
  <si>
    <t> TAA - Trento </t>
  </si>
  <si>
    <t> TAA - Bolzano </t>
  </si>
  <si>
    <t>Nro complessivo delle classi</t>
  </si>
  <si>
    <t>Nro complessivo degli alunni</t>
  </si>
  <si>
    <t>Nro complessivo dei plessi</t>
  </si>
  <si>
    <t>Prospetto 1 - Istituti  e alunni  che hanno manifestato adesione al Programma  A.S. 2010/2011</t>
  </si>
  <si>
    <t>Tabella ………..- Quantità minima di prodotto da distribuire per lotto e per tipologia di prodotto</t>
  </si>
  <si>
    <t>Numero degli alunni per i quali è stata manifestata adesione</t>
  </si>
  <si>
    <t xml:space="preserve">PROGRAMMA  2010/2011  </t>
  </si>
  <si>
    <t>Costo  per kg di prodotto</t>
  </si>
  <si>
    <t xml:space="preserve">Risorse finanziarie </t>
  </si>
  <si>
    <t>Prospetto __- Elenco dei prodotti ortofrutticoli iscritti nel registro delle  denominazioni</t>
  </si>
  <si>
    <t>Prodotto tal quale, fresco, intero</t>
  </si>
  <si>
    <t>Prodotto orticolo</t>
  </si>
  <si>
    <t>Spremuta-centrifugato  di prodotto tal quale, fresco, intero</t>
  </si>
  <si>
    <t>Quantitativo di prodotto  minimo  da distribuire (in kg)</t>
  </si>
  <si>
    <t>Lotto  3 - Quantitativi minimi di prodotto a base d'asta</t>
  </si>
  <si>
    <t>Lotto  4 - Quantitativi minimi di prodotto a base d'asta</t>
  </si>
  <si>
    <t>Lotto  5 - Quantitativi minimi di prodotto a base d'asta</t>
  </si>
  <si>
    <t>Lotto  6 - Quantitativi minimi di prodotto a base d'asta</t>
  </si>
  <si>
    <t>Lotto  7 - Quantitativi minimi di prodotto a base d'asta</t>
  </si>
  <si>
    <t>Lotto  8 - Quantitativi minimi di prodotto a base d'asta</t>
  </si>
  <si>
    <t>F.V. Giulia  - Veneto - P.A. Bolzano - P.A.Trento</t>
  </si>
  <si>
    <t>Prospetto  2  - Calendario  di riferimento per l'attribuzione di  premialità secondo criteri di stagionalità</t>
  </si>
  <si>
    <t>Fonte: database  Mipaaf - estrazione al 26 luglio 2010.</t>
  </si>
  <si>
    <t xml:space="preserve">  Note</t>
  </si>
  <si>
    <t>Descrizione della misura</t>
  </si>
  <si>
    <t>Totale laboratori sensoriali attivati</t>
  </si>
  <si>
    <t>% di alunni coinvolti</t>
  </si>
  <si>
    <t>N.ro viaggi/visite  stimati</t>
  </si>
  <si>
    <t>Misura  2 - Visite alle fattorie didattiche</t>
  </si>
  <si>
    <t>Numero alunni del lotto</t>
  </si>
  <si>
    <t>Tabella  3.3 - Programmazione delle misure di accompagnamento. Lotto  ____</t>
  </si>
  <si>
    <t>Note</t>
  </si>
  <si>
    <t>N.ro Istituti comprensivi (stima) obiettivo obbligatorio</t>
  </si>
  <si>
    <t>Valori di riferimento</t>
  </si>
  <si>
    <t>Programma Frutta  e verdura nelle  scuole- Periodo 2017-2023.</t>
  </si>
  <si>
    <t>Misura 1 - Realizzazione di laboratori sensoriali</t>
  </si>
  <si>
    <t>N.ro plessi coinvolti (stima)</t>
  </si>
  <si>
    <t>Numero di alunni coinvolti</t>
  </si>
  <si>
    <t>Incremento giornate dedicate alla realizzazione dei laboratori sensoriali</t>
  </si>
  <si>
    <r>
      <t xml:space="preserve">1) La compilazione di questa tabella deve essere effettuata con riferimento ai valori della </t>
    </r>
    <r>
      <rPr>
        <b/>
        <sz val="11"/>
        <color theme="1"/>
        <rFont val="Calibri"/>
        <family val="2"/>
        <scheme val="minor"/>
      </rPr>
      <t>tabella 1</t>
    </r>
    <r>
      <rPr>
        <sz val="11"/>
        <color theme="1"/>
        <rFont val="Calibri"/>
        <family val="2"/>
        <scheme val="minor"/>
      </rPr>
      <t xml:space="preserve"> del Disciplinare di gara e del </t>
    </r>
    <r>
      <rPr>
        <b/>
        <sz val="11"/>
        <color theme="1"/>
        <rFont val="Calibri"/>
        <family val="2"/>
        <scheme val="minor"/>
      </rPr>
      <t>Prospetto 10</t>
    </r>
    <r>
      <rPr>
        <sz val="11"/>
        <color theme="1"/>
        <rFont val="Calibri"/>
        <family val="2"/>
        <scheme val="minor"/>
      </rPr>
      <t xml:space="preserve"> del Capitolato tecnico.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</si>
</sst>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0%"/>
    <numFmt numFmtId="167" formatCode="0.0"/>
    <numFmt numFmtId="168" formatCode="_-* #,##0.0_-;\-* #,##0.0_-;_-* &quot;-&quot;??_-;_-@_-"/>
    <numFmt numFmtId="169" formatCode="_-[$€-410]\ * #,##0.00_-;\-[$€-410]\ * #,##0.00_-;_-[$€-410]\ * &quot;-&quot;??_-;_-@_-"/>
    <numFmt numFmtId="170" formatCode="_-* #,##0.00_-;\-* #,##0.00_-;_-* &quot;-&quot;_-;_-@_-"/>
    <numFmt numFmtId="171" formatCode="_-&quot;€&quot;\ * #,##0.0000_-;\-&quot;€&quot;\ * #,##0.0000_-;_-&quot;€&quot;\ * &quot;-&quot;??_-;_-@_-"/>
  </numFmts>
  <fonts count="5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i/>
      <sz val="7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</font>
    <font>
      <b/>
      <sz val="10"/>
      <color rgb="FFC00000"/>
      <name val="Calibri"/>
      <family val="2"/>
    </font>
    <font>
      <sz val="11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</font>
    <font>
      <b/>
      <i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theme="4" tint="-0.499984740745262"/>
      <name val="Calibri"/>
      <family val="2"/>
    </font>
    <font>
      <b/>
      <sz val="12"/>
      <color rgb="FFFF0000"/>
      <name val="Calibri"/>
      <family val="2"/>
    </font>
    <font>
      <i/>
      <sz val="9"/>
      <color theme="1"/>
      <name val="Calibri"/>
      <family val="2"/>
    </font>
    <font>
      <sz val="10"/>
      <color theme="4" tint="-0.499984740745262"/>
      <name val="Calibri"/>
      <family val="2"/>
    </font>
    <font>
      <b/>
      <sz val="12"/>
      <color rgb="FFC0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lightDown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4F4A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449">
    <xf numFmtId="0" fontId="0" fillId="0" borderId="0" xfId="0"/>
    <xf numFmtId="0" fontId="0" fillId="0" borderId="1" xfId="0" applyBorder="1"/>
    <xf numFmtId="0" fontId="0" fillId="6" borderId="0" xfId="0" applyFill="1"/>
    <xf numFmtId="0" fontId="24" fillId="6" borderId="1" xfId="0" applyFont="1" applyFill="1" applyBorder="1"/>
    <xf numFmtId="0" fontId="25" fillId="0" borderId="0" xfId="0" applyFont="1"/>
    <xf numFmtId="0" fontId="0" fillId="0" borderId="0" xfId="0" applyBorder="1"/>
    <xf numFmtId="0" fontId="26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0" fillId="0" borderId="0" xfId="0" applyFill="1" applyBorder="1"/>
    <xf numFmtId="0" fontId="4" fillId="0" borderId="0" xfId="0" applyFont="1" applyFill="1" applyBorder="1"/>
    <xf numFmtId="0" fontId="0" fillId="0" borderId="2" xfId="0" applyBorder="1"/>
    <xf numFmtId="0" fontId="6" fillId="0" borderId="2" xfId="0" applyFont="1" applyBorder="1"/>
    <xf numFmtId="0" fontId="0" fillId="7" borderId="0" xfId="0" applyFill="1"/>
    <xf numFmtId="0" fontId="0" fillId="7" borderId="0" xfId="0" applyFill="1" applyBorder="1"/>
    <xf numFmtId="0" fontId="2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24" fillId="6" borderId="0" xfId="0" applyFont="1" applyFill="1"/>
    <xf numFmtId="0" fontId="29" fillId="0" borderId="0" xfId="0" applyFont="1" applyBorder="1"/>
    <xf numFmtId="0" fontId="29" fillId="0" borderId="0" xfId="0" applyFont="1"/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vertical="center"/>
    </xf>
    <xf numFmtId="0" fontId="0" fillId="0" borderId="9" xfId="0" applyBorder="1"/>
    <xf numFmtId="0" fontId="0" fillId="0" borderId="10" xfId="0" applyBorder="1"/>
    <xf numFmtId="0" fontId="27" fillId="0" borderId="0" xfId="0" applyFont="1" applyBorder="1" applyAlignment="1">
      <alignment horizontal="center"/>
    </xf>
    <xf numFmtId="0" fontId="24" fillId="0" borderId="0" xfId="0" applyFont="1"/>
    <xf numFmtId="0" fontId="7" fillId="0" borderId="1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2" fillId="6" borderId="1" xfId="0" applyFont="1" applyFill="1" applyBorder="1"/>
    <xf numFmtId="0" fontId="13" fillId="6" borderId="1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28" fillId="6" borderId="1" xfId="0" applyFont="1" applyFill="1" applyBorder="1" applyAlignment="1">
      <alignment horizontal="center" vertical="center"/>
    </xf>
    <xf numFmtId="0" fontId="14" fillId="6" borderId="1" xfId="0" applyFont="1" applyFill="1" applyBorder="1"/>
    <xf numFmtId="0" fontId="27" fillId="0" borderId="0" xfId="0" applyFont="1" applyBorder="1"/>
    <xf numFmtId="0" fontId="27" fillId="0" borderId="4" xfId="0" applyFont="1" applyBorder="1"/>
    <xf numFmtId="0" fontId="0" fillId="0" borderId="0" xfId="0" applyBorder="1" applyAlignment="1">
      <alignment vertical="top"/>
    </xf>
    <xf numFmtId="0" fontId="28" fillId="8" borderId="1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top" wrapText="1"/>
    </xf>
    <xf numFmtId="0" fontId="30" fillId="0" borderId="0" xfId="0" applyFont="1"/>
    <xf numFmtId="0" fontId="30" fillId="0" borderId="13" xfId="0" applyFont="1" applyBorder="1" applyAlignment="1">
      <alignment horizontal="justify" vertical="top" wrapText="1"/>
    </xf>
    <xf numFmtId="0" fontId="30" fillId="0" borderId="12" xfId="0" applyFont="1" applyBorder="1" applyAlignment="1">
      <alignment wrapText="1"/>
    </xf>
    <xf numFmtId="0" fontId="31" fillId="9" borderId="13" xfId="0" applyFont="1" applyFill="1" applyBorder="1" applyAlignment="1">
      <alignment horizontal="justify" vertical="top" wrapText="1"/>
    </xf>
    <xf numFmtId="0" fontId="30" fillId="0" borderId="13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justify" vertical="top" wrapText="1"/>
    </xf>
    <xf numFmtId="0" fontId="33" fillId="0" borderId="0" xfId="0" applyFont="1"/>
    <xf numFmtId="0" fontId="34" fillId="0" borderId="13" xfId="0" applyFont="1" applyBorder="1" applyAlignment="1">
      <alignment horizontal="justify" vertical="top" wrapText="1"/>
    </xf>
    <xf numFmtId="0" fontId="34" fillId="0" borderId="12" xfId="0" applyFont="1" applyBorder="1" applyAlignment="1">
      <alignment wrapText="1"/>
    </xf>
    <xf numFmtId="0" fontId="34" fillId="0" borderId="12" xfId="0" applyFont="1" applyBorder="1" applyAlignment="1">
      <alignment vertical="top" wrapText="1"/>
    </xf>
    <xf numFmtId="0" fontId="34" fillId="0" borderId="13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top"/>
    </xf>
    <xf numFmtId="0" fontId="35" fillId="0" borderId="14" xfId="0" applyFont="1" applyBorder="1" applyAlignment="1">
      <alignment horizontal="left" vertical="top"/>
    </xf>
    <xf numFmtId="0" fontId="0" fillId="0" borderId="15" xfId="0" applyBorder="1"/>
    <xf numFmtId="0" fontId="28" fillId="8" borderId="16" xfId="0" applyFont="1" applyFill="1" applyBorder="1" applyAlignment="1">
      <alignment horizontal="center" vertical="center" wrapText="1"/>
    </xf>
    <xf numFmtId="0" fontId="0" fillId="0" borderId="16" xfId="0" applyBorder="1"/>
    <xf numFmtId="0" fontId="0" fillId="10" borderId="16" xfId="0" applyFill="1" applyBorder="1"/>
    <xf numFmtId="0" fontId="0" fillId="0" borderId="17" xfId="0" applyBorder="1"/>
    <xf numFmtId="0" fontId="11" fillId="0" borderId="0" xfId="0" applyFont="1"/>
    <xf numFmtId="0" fontId="4" fillId="6" borderId="1" xfId="0" applyFont="1" applyFill="1" applyBorder="1"/>
    <xf numFmtId="0" fontId="4" fillId="0" borderId="1" xfId="0" applyFont="1" applyBorder="1"/>
    <xf numFmtId="0" fontId="7" fillId="0" borderId="0" xfId="0" applyFont="1"/>
    <xf numFmtId="41" fontId="4" fillId="0" borderId="0" xfId="0" applyNumberFormat="1" applyFont="1"/>
    <xf numFmtId="41" fontId="0" fillId="0" borderId="0" xfId="0" applyNumberFormat="1"/>
    <xf numFmtId="0" fontId="27" fillId="0" borderId="0" xfId="0" applyFont="1" applyAlignment="1">
      <alignment horizontal="center" vertical="center" wrapText="1"/>
    </xf>
    <xf numFmtId="0" fontId="0" fillId="6" borderId="18" xfId="0" applyFill="1" applyBorder="1"/>
    <xf numFmtId="43" fontId="23" fillId="0" borderId="0" xfId="2" applyFont="1"/>
    <xf numFmtId="0" fontId="0" fillId="0" borderId="19" xfId="0" applyBorder="1"/>
    <xf numFmtId="0" fontId="0" fillId="0" borderId="20" xfId="0" applyBorder="1"/>
    <xf numFmtId="164" fontId="23" fillId="0" borderId="20" xfId="2" applyNumberFormat="1" applyFont="1" applyBorder="1"/>
    <xf numFmtId="164" fontId="23" fillId="0" borderId="21" xfId="2" applyNumberFormat="1" applyFont="1" applyBorder="1"/>
    <xf numFmtId="0" fontId="27" fillId="6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12" fillId="0" borderId="1" xfId="0" applyFont="1" applyFill="1" applyBorder="1"/>
    <xf numFmtId="0" fontId="7" fillId="0" borderId="23" xfId="0" applyFont="1" applyBorder="1" applyAlignment="1">
      <alignment vertical="center"/>
    </xf>
    <xf numFmtId="0" fontId="20" fillId="0" borderId="23" xfId="0" applyFont="1" applyBorder="1" applyAlignment="1">
      <alignment vertical="center" wrapText="1"/>
    </xf>
    <xf numFmtId="0" fontId="0" fillId="0" borderId="24" xfId="0" applyBorder="1"/>
    <xf numFmtId="0" fontId="0" fillId="0" borderId="25" xfId="0" applyBorder="1"/>
    <xf numFmtId="3" fontId="7" fillId="7" borderId="1" xfId="0" applyNumberFormat="1" applyFont="1" applyFill="1" applyBorder="1"/>
    <xf numFmtId="0" fontId="9" fillId="7" borderId="1" xfId="0" applyFont="1" applyFill="1" applyBorder="1" applyAlignment="1">
      <alignment horizontal="center" wrapText="1"/>
    </xf>
    <xf numFmtId="44" fontId="7" fillId="7" borderId="1" xfId="1" applyFont="1" applyFill="1" applyBorder="1"/>
    <xf numFmtId="0" fontId="0" fillId="7" borderId="1" xfId="0" applyFill="1" applyBorder="1"/>
    <xf numFmtId="0" fontId="0" fillId="0" borderId="26" xfId="0" applyBorder="1"/>
    <xf numFmtId="0" fontId="7" fillId="0" borderId="27" xfId="0" applyFont="1" applyBorder="1" applyAlignment="1">
      <alignment horizontal="center"/>
    </xf>
    <xf numFmtId="0" fontId="0" fillId="0" borderId="27" xfId="0" applyBorder="1"/>
    <xf numFmtId="164" fontId="4" fillId="0" borderId="28" xfId="2" applyNumberFormat="1" applyFont="1" applyBorder="1"/>
    <xf numFmtId="10" fontId="4" fillId="0" borderId="28" xfId="3" applyNumberFormat="1" applyFont="1" applyBorder="1"/>
    <xf numFmtId="164" fontId="4" fillId="0" borderId="29" xfId="2" applyNumberFormat="1" applyFont="1" applyBorder="1"/>
    <xf numFmtId="10" fontId="4" fillId="0" borderId="29" xfId="3" applyNumberFormat="1" applyFont="1" applyBorder="1"/>
    <xf numFmtId="0" fontId="0" fillId="0" borderId="30" xfId="0" applyBorder="1"/>
    <xf numFmtId="164" fontId="4" fillId="0" borderId="31" xfId="2" applyNumberFormat="1" applyFont="1" applyBorder="1"/>
    <xf numFmtId="10" fontId="4" fillId="0" borderId="31" xfId="3" applyNumberFormat="1" applyFont="1" applyBorder="1"/>
    <xf numFmtId="164" fontId="7" fillId="2" borderId="1" xfId="2" applyNumberFormat="1" applyFont="1" applyFill="1" applyBorder="1"/>
    <xf numFmtId="10" fontId="7" fillId="2" borderId="1" xfId="3" applyNumberFormat="1" applyFont="1" applyFill="1" applyBorder="1"/>
    <xf numFmtId="0" fontId="0" fillId="0" borderId="32" xfId="0" applyFill="1" applyBorder="1"/>
    <xf numFmtId="0" fontId="0" fillId="0" borderId="26" xfId="0" applyFill="1" applyBorder="1"/>
    <xf numFmtId="0" fontId="0" fillId="0" borderId="30" xfId="0" applyFill="1" applyBorder="1"/>
    <xf numFmtId="0" fontId="7" fillId="2" borderId="1" xfId="0" applyFont="1" applyFill="1" applyBorder="1" applyAlignment="1">
      <alignment wrapText="1"/>
    </xf>
    <xf numFmtId="0" fontId="7" fillId="0" borderId="33" xfId="0" applyFont="1" applyFill="1" applyBorder="1" applyAlignment="1">
      <alignment wrapText="1"/>
    </xf>
    <xf numFmtId="164" fontId="7" fillId="0" borderId="34" xfId="2" applyNumberFormat="1" applyFont="1" applyFill="1" applyBorder="1"/>
    <xf numFmtId="10" fontId="7" fillId="0" borderId="34" xfId="3" applyNumberFormat="1" applyFont="1" applyFill="1" applyBorder="1"/>
    <xf numFmtId="0" fontId="0" fillId="3" borderId="1" xfId="0" applyFill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 vertical="center"/>
    </xf>
    <xf numFmtId="10" fontId="4" fillId="3" borderId="1" xfId="3" applyNumberFormat="1" applyFont="1" applyFill="1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9" fillId="0" borderId="0" xfId="0" applyFont="1"/>
    <xf numFmtId="164" fontId="7" fillId="0" borderId="0" xfId="2" applyNumberFormat="1" applyFont="1"/>
    <xf numFmtId="168" fontId="23" fillId="0" borderId="0" xfId="2" applyNumberFormat="1" applyFont="1"/>
    <xf numFmtId="44" fontId="11" fillId="0" borderId="0" xfId="1" applyFont="1"/>
    <xf numFmtId="44" fontId="21" fillId="0" borderId="0" xfId="1" applyFont="1"/>
    <xf numFmtId="0" fontId="4" fillId="0" borderId="0" xfId="0" applyFont="1" applyBorder="1"/>
    <xf numFmtId="0" fontId="9" fillId="0" borderId="0" xfId="0" quotePrefix="1" applyFont="1"/>
    <xf numFmtId="0" fontId="22" fillId="0" borderId="0" xfId="0" applyFont="1"/>
    <xf numFmtId="44" fontId="22" fillId="0" borderId="0" xfId="1" applyFont="1"/>
    <xf numFmtId="44" fontId="11" fillId="0" borderId="0" xfId="0" applyNumberFormat="1" applyFont="1"/>
    <xf numFmtId="44" fontId="0" fillId="0" borderId="0" xfId="0" applyNumberFormat="1"/>
    <xf numFmtId="0" fontId="36" fillId="0" borderId="0" xfId="0" applyFont="1"/>
    <xf numFmtId="0" fontId="36" fillId="0" borderId="4" xfId="0" applyFont="1" applyBorder="1"/>
    <xf numFmtId="10" fontId="4" fillId="0" borderId="37" xfId="3" applyNumberFormat="1" applyFont="1" applyBorder="1"/>
    <xf numFmtId="10" fontId="4" fillId="0" borderId="38" xfId="3" applyNumberFormat="1" applyFont="1" applyBorder="1"/>
    <xf numFmtId="0" fontId="7" fillId="0" borderId="32" xfId="0" applyFont="1" applyBorder="1" applyAlignment="1">
      <alignment horizontal="center" vertical="center"/>
    </xf>
    <xf numFmtId="169" fontId="7" fillId="7" borderId="1" xfId="0" applyNumberFormat="1" applyFont="1" applyFill="1" applyBorder="1"/>
    <xf numFmtId="169" fontId="0" fillId="0" borderId="0" xfId="0" applyNumberFormat="1"/>
    <xf numFmtId="0" fontId="0" fillId="0" borderId="39" xfId="0" applyBorder="1"/>
    <xf numFmtId="0" fontId="0" fillId="0" borderId="40" xfId="0" applyBorder="1"/>
    <xf numFmtId="164" fontId="20" fillId="0" borderId="23" xfId="2" applyNumberFormat="1" applyFont="1" applyBorder="1" applyAlignment="1">
      <alignment horizontal="center" vertical="center" wrapText="1"/>
    </xf>
    <xf numFmtId="164" fontId="4" fillId="0" borderId="23" xfId="2" applyNumberFormat="1" applyFont="1" applyBorder="1" applyAlignment="1">
      <alignment horizontal="center" vertical="center"/>
    </xf>
    <xf numFmtId="164" fontId="20" fillId="0" borderId="41" xfId="2" applyNumberFormat="1" applyFont="1" applyBorder="1" applyAlignment="1">
      <alignment horizontal="center" vertical="center" wrapText="1"/>
    </xf>
    <xf numFmtId="164" fontId="23" fillId="0" borderId="0" xfId="2" applyNumberFormat="1" applyFont="1" applyAlignment="1">
      <alignment horizontal="center" vertical="center"/>
    </xf>
    <xf numFmtId="164" fontId="3" fillId="6" borderId="1" xfId="2" quotePrefix="1" applyNumberFormat="1" applyFont="1" applyFill="1" applyBorder="1" applyAlignment="1">
      <alignment horizontal="center" vertical="center"/>
    </xf>
    <xf numFmtId="164" fontId="3" fillId="11" borderId="1" xfId="2" quotePrefix="1" applyNumberFormat="1" applyFont="1" applyFill="1" applyBorder="1" applyAlignment="1">
      <alignment horizontal="center" vertical="center"/>
    </xf>
    <xf numFmtId="164" fontId="3" fillId="12" borderId="1" xfId="2" quotePrefix="1" applyNumberFormat="1" applyFont="1" applyFill="1" applyBorder="1" applyAlignment="1">
      <alignment horizontal="center" vertical="center"/>
    </xf>
    <xf numFmtId="164" fontId="3" fillId="13" borderId="1" xfId="2" quotePrefix="1" applyNumberFormat="1" applyFont="1" applyFill="1" applyBorder="1" applyAlignment="1">
      <alignment horizontal="center" vertical="center"/>
    </xf>
    <xf numFmtId="164" fontId="3" fillId="14" borderId="1" xfId="2" quotePrefix="1" applyNumberFormat="1" applyFont="1" applyFill="1" applyBorder="1" applyAlignment="1">
      <alignment horizontal="center" vertical="center"/>
    </xf>
    <xf numFmtId="164" fontId="3" fillId="0" borderId="23" xfId="2" quotePrefix="1" applyNumberFormat="1" applyFont="1" applyBorder="1" applyAlignment="1">
      <alignment horizontal="center" vertical="center"/>
    </xf>
    <xf numFmtId="169" fontId="0" fillId="7" borderId="0" xfId="0" applyNumberFormat="1" applyFill="1"/>
    <xf numFmtId="44" fontId="9" fillId="7" borderId="1" xfId="1" applyFont="1" applyFill="1" applyBorder="1"/>
    <xf numFmtId="0" fontId="18" fillId="0" borderId="0" xfId="0" applyFont="1" applyBorder="1"/>
    <xf numFmtId="164" fontId="7" fillId="7" borderId="42" xfId="2" applyNumberFormat="1" applyFont="1" applyFill="1" applyBorder="1" applyAlignment="1">
      <alignment horizontal="left" wrapText="1" readingOrder="1"/>
    </xf>
    <xf numFmtId="0" fontId="7" fillId="7" borderId="1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wrapText="1"/>
    </xf>
    <xf numFmtId="44" fontId="7" fillId="6" borderId="1" xfId="1" applyFont="1" applyFill="1" applyBorder="1"/>
    <xf numFmtId="0" fontId="24" fillId="7" borderId="1" xfId="0" applyFont="1" applyFill="1" applyBorder="1" applyAlignment="1">
      <alignment horizontal="center" vertical="center" wrapText="1"/>
    </xf>
    <xf numFmtId="41" fontId="9" fillId="7" borderId="1" xfId="0" applyNumberFormat="1" applyFont="1" applyFill="1" applyBorder="1" applyAlignment="1">
      <alignment horizontal="center" wrapText="1"/>
    </xf>
    <xf numFmtId="170" fontId="0" fillId="0" borderId="1" xfId="0" applyNumberFormat="1" applyBorder="1"/>
    <xf numFmtId="0" fontId="24" fillId="15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/>
    </xf>
    <xf numFmtId="0" fontId="29" fillId="0" borderId="0" xfId="0" applyFont="1" applyAlignment="1">
      <alignment wrapText="1"/>
    </xf>
    <xf numFmtId="164" fontId="23" fillId="0" borderId="2" xfId="2" applyNumberFormat="1" applyFont="1" applyBorder="1"/>
    <xf numFmtId="0" fontId="37" fillId="16" borderId="1" xfId="0" applyFont="1" applyFill="1" applyBorder="1" applyAlignment="1">
      <alignment horizontal="left" wrapText="1"/>
    </xf>
    <xf numFmtId="0" fontId="38" fillId="6" borderId="1" xfId="0" applyFont="1" applyFill="1" applyBorder="1" applyAlignment="1">
      <alignment horizontal="left" wrapText="1"/>
    </xf>
    <xf numFmtId="0" fontId="39" fillId="0" borderId="0" xfId="0" applyFont="1"/>
    <xf numFmtId="0" fontId="13" fillId="6" borderId="1" xfId="0" applyFont="1" applyFill="1" applyBorder="1" applyAlignment="1">
      <alignment vertical="center"/>
    </xf>
    <xf numFmtId="0" fontId="40" fillId="0" borderId="0" xfId="0" applyFont="1" applyAlignment="1">
      <alignment horizontal="left" vertical="center"/>
    </xf>
    <xf numFmtId="3" fontId="4" fillId="7" borderId="1" xfId="0" applyNumberFormat="1" applyFont="1" applyFill="1" applyBorder="1"/>
    <xf numFmtId="0" fontId="4" fillId="7" borderId="1" xfId="0" applyFont="1" applyFill="1" applyBorder="1"/>
    <xf numFmtId="164" fontId="23" fillId="0" borderId="1" xfId="2" applyNumberFormat="1" applyFont="1" applyBorder="1"/>
    <xf numFmtId="0" fontId="4" fillId="15" borderId="1" xfId="0" applyFont="1" applyFill="1" applyBorder="1"/>
    <xf numFmtId="164" fontId="23" fillId="15" borderId="1" xfId="2" applyNumberFormat="1" applyFont="1" applyFill="1" applyBorder="1"/>
    <xf numFmtId="164" fontId="23" fillId="6" borderId="1" xfId="2" applyNumberFormat="1" applyFont="1" applyFill="1" applyBorder="1"/>
    <xf numFmtId="0" fontId="4" fillId="17" borderId="1" xfId="0" applyFont="1" applyFill="1" applyBorder="1"/>
    <xf numFmtId="164" fontId="23" fillId="17" borderId="1" xfId="2" applyNumberFormat="1" applyFont="1" applyFill="1" applyBorder="1"/>
    <xf numFmtId="0" fontId="7" fillId="18" borderId="1" xfId="0" applyFont="1" applyFill="1" applyBorder="1"/>
    <xf numFmtId="164" fontId="24" fillId="18" borderId="1" xfId="2" applyNumberFormat="1" applyFont="1" applyFill="1" applyBorder="1"/>
    <xf numFmtId="0" fontId="7" fillId="17" borderId="1" xfId="0" applyFont="1" applyFill="1" applyBorder="1"/>
    <xf numFmtId="164" fontId="24" fillId="17" borderId="1" xfId="2" applyNumberFormat="1" applyFont="1" applyFill="1" applyBorder="1"/>
    <xf numFmtId="169" fontId="4" fillId="7" borderId="1" xfId="0" applyNumberFormat="1" applyFont="1" applyFill="1" applyBorder="1"/>
    <xf numFmtId="169" fontId="0" fillId="7" borderId="1" xfId="0" applyNumberFormat="1" applyFill="1" applyBorder="1"/>
    <xf numFmtId="169" fontId="7" fillId="7" borderId="0" xfId="0" applyNumberFormat="1" applyFont="1" applyFill="1"/>
    <xf numFmtId="0" fontId="7" fillId="7" borderId="1" xfId="0" applyFont="1" applyFill="1" applyBorder="1" applyAlignment="1">
      <alignment horizontal="center" vertical="center" wrapText="1"/>
    </xf>
    <xf numFmtId="0" fontId="0" fillId="7" borderId="11" xfId="0" applyFill="1" applyBorder="1"/>
    <xf numFmtId="0" fontId="4" fillId="7" borderId="11" xfId="0" applyFont="1" applyFill="1" applyBorder="1"/>
    <xf numFmtId="0" fontId="7" fillId="7" borderId="43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 wrapText="1"/>
    </xf>
    <xf numFmtId="0" fontId="0" fillId="7" borderId="9" xfId="0" applyFill="1" applyBorder="1"/>
    <xf numFmtId="3" fontId="4" fillId="0" borderId="1" xfId="0" applyNumberFormat="1" applyFont="1" applyBorder="1"/>
    <xf numFmtId="3" fontId="7" fillId="4" borderId="1" xfId="0" applyNumberFormat="1" applyFont="1" applyFill="1" applyBorder="1"/>
    <xf numFmtId="0" fontId="0" fillId="0" borderId="44" xfId="0" applyBorder="1"/>
    <xf numFmtId="0" fontId="27" fillId="0" borderId="15" xfId="0" applyFont="1" applyBorder="1"/>
    <xf numFmtId="0" fontId="0" fillId="0" borderId="21" xfId="0" applyBorder="1"/>
    <xf numFmtId="0" fontId="9" fillId="0" borderId="0" xfId="0" applyFont="1" applyAlignment="1">
      <alignment horizontal="right"/>
    </xf>
    <xf numFmtId="164" fontId="0" fillId="0" borderId="0" xfId="0" applyNumberFormat="1"/>
    <xf numFmtId="44" fontId="23" fillId="0" borderId="0" xfId="4" applyFont="1"/>
    <xf numFmtId="165" fontId="36" fillId="0" borderId="0" xfId="3" applyNumberFormat="1" applyFont="1"/>
    <xf numFmtId="0" fontId="36" fillId="0" borderId="0" xfId="0" applyFont="1" applyBorder="1"/>
    <xf numFmtId="0" fontId="36" fillId="0" borderId="45" xfId="0" applyFont="1" applyBorder="1"/>
    <xf numFmtId="0" fontId="36" fillId="0" borderId="46" xfId="0" applyFont="1" applyBorder="1"/>
    <xf numFmtId="0" fontId="41" fillId="0" borderId="42" xfId="0" applyFont="1" applyBorder="1"/>
    <xf numFmtId="0" fontId="41" fillId="0" borderId="47" xfId="0" applyFont="1" applyBorder="1"/>
    <xf numFmtId="0" fontId="36" fillId="0" borderId="11" xfId="0" applyFont="1" applyBorder="1"/>
    <xf numFmtId="169" fontId="42" fillId="0" borderId="10" xfId="2" applyNumberFormat="1" applyFont="1" applyBorder="1"/>
    <xf numFmtId="164" fontId="36" fillId="0" borderId="10" xfId="2" applyNumberFormat="1" applyFont="1" applyBorder="1"/>
    <xf numFmtId="169" fontId="36" fillId="0" borderId="10" xfId="0" applyNumberFormat="1" applyFont="1" applyBorder="1"/>
    <xf numFmtId="171" fontId="36" fillId="6" borderId="43" xfId="4" applyNumberFormat="1" applyFont="1" applyFill="1" applyBorder="1"/>
    <xf numFmtId="44" fontId="36" fillId="6" borderId="43" xfId="4" applyFont="1" applyFill="1" applyBorder="1"/>
    <xf numFmtId="44" fontId="18" fillId="2" borderId="1" xfId="0" applyNumberFormat="1" applyFont="1" applyFill="1" applyBorder="1"/>
    <xf numFmtId="0" fontId="36" fillId="0" borderId="1" xfId="0" applyFont="1" applyBorder="1"/>
    <xf numFmtId="0" fontId="41" fillId="0" borderId="48" xfId="0" applyFont="1" applyBorder="1" applyAlignment="1">
      <alignment horizontal="center" wrapText="1"/>
    </xf>
    <xf numFmtId="0" fontId="4" fillId="7" borderId="0" xfId="0" applyFont="1" applyFill="1" applyBorder="1"/>
    <xf numFmtId="169" fontId="11" fillId="7" borderId="0" xfId="3" applyNumberFormat="1" applyFont="1" applyFill="1" applyBorder="1"/>
    <xf numFmtId="0" fontId="7" fillId="0" borderId="49" xfId="0" applyFont="1" applyBorder="1" applyAlignment="1">
      <alignment horizontal="center"/>
    </xf>
    <xf numFmtId="10" fontId="4" fillId="0" borderId="50" xfId="3" applyNumberFormat="1" applyFont="1" applyBorder="1"/>
    <xf numFmtId="10" fontId="7" fillId="2" borderId="42" xfId="3" applyNumberFormat="1" applyFont="1" applyFill="1" applyBorder="1"/>
    <xf numFmtId="10" fontId="7" fillId="0" borderId="51" xfId="3" applyNumberFormat="1" applyFont="1" applyFill="1" applyBorder="1"/>
    <xf numFmtId="10" fontId="4" fillId="3" borderId="42" xfId="3" applyNumberFormat="1" applyFont="1" applyFill="1" applyBorder="1" applyAlignment="1">
      <alignment horizontal="center" vertical="center"/>
    </xf>
    <xf numFmtId="0" fontId="0" fillId="0" borderId="52" xfId="0" applyBorder="1"/>
    <xf numFmtId="0" fontId="19" fillId="7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wrapText="1"/>
    </xf>
    <xf numFmtId="0" fontId="36" fillId="7" borderId="0" xfId="0" applyFont="1" applyFill="1" applyBorder="1"/>
    <xf numFmtId="0" fontId="7" fillId="7" borderId="0" xfId="0" applyFont="1" applyFill="1" applyBorder="1" applyAlignment="1">
      <alignment horizontal="center"/>
    </xf>
    <xf numFmtId="9" fontId="7" fillId="7" borderId="0" xfId="0" applyNumberFormat="1" applyFont="1" applyFill="1" applyBorder="1" applyAlignment="1">
      <alignment horizontal="center"/>
    </xf>
    <xf numFmtId="44" fontId="7" fillId="7" borderId="0" xfId="1" applyFont="1" applyFill="1" applyBorder="1"/>
    <xf numFmtId="10" fontId="4" fillId="7" borderId="0" xfId="3" applyNumberFormat="1" applyFont="1" applyFill="1" applyBorder="1"/>
    <xf numFmtId="44" fontId="4" fillId="7" borderId="0" xfId="1" applyFill="1" applyBorder="1"/>
    <xf numFmtId="164" fontId="4" fillId="7" borderId="0" xfId="3" applyNumberFormat="1" applyFont="1" applyFill="1" applyBorder="1"/>
    <xf numFmtId="164" fontId="4" fillId="7" borderId="0" xfId="2" applyNumberFormat="1" applyFont="1" applyFill="1" applyBorder="1"/>
    <xf numFmtId="164" fontId="4" fillId="7" borderId="0" xfId="0" applyNumberFormat="1" applyFont="1" applyFill="1" applyBorder="1"/>
    <xf numFmtId="10" fontId="7" fillId="7" borderId="0" xfId="3" applyNumberFormat="1" applyFont="1" applyFill="1" applyBorder="1"/>
    <xf numFmtId="164" fontId="7" fillId="7" borderId="0" xfId="3" applyNumberFormat="1" applyFont="1" applyFill="1" applyBorder="1"/>
    <xf numFmtId="164" fontId="7" fillId="7" borderId="0" xfId="2" applyNumberFormat="1" applyFont="1" applyFill="1" applyBorder="1"/>
    <xf numFmtId="0" fontId="7" fillId="7" borderId="0" xfId="0" applyFont="1" applyFill="1" applyBorder="1"/>
    <xf numFmtId="44" fontId="4" fillId="7" borderId="0" xfId="1" applyFont="1" applyFill="1" applyBorder="1"/>
    <xf numFmtId="44" fontId="4" fillId="7" borderId="0" xfId="3" applyNumberFormat="1" applyFont="1" applyFill="1" applyBorder="1"/>
    <xf numFmtId="44" fontId="7" fillId="7" borderId="0" xfId="1" applyFont="1" applyFill="1" applyBorder="1" applyAlignment="1">
      <alignment horizontal="center" vertical="center"/>
    </xf>
    <xf numFmtId="44" fontId="4" fillId="0" borderId="28" xfId="4" applyFont="1" applyBorder="1"/>
    <xf numFmtId="0" fontId="15" fillId="0" borderId="2" xfId="0" applyFont="1" applyBorder="1"/>
    <xf numFmtId="164" fontId="4" fillId="15" borderId="1" xfId="2" applyNumberFormat="1" applyFont="1" applyFill="1" applyBorder="1"/>
    <xf numFmtId="164" fontId="4" fillId="6" borderId="1" xfId="2" applyNumberFormat="1" applyFont="1" applyFill="1" applyBorder="1"/>
    <xf numFmtId="164" fontId="4" fillId="17" borderId="1" xfId="2" applyNumberFormat="1" applyFont="1" applyFill="1" applyBorder="1"/>
    <xf numFmtId="164" fontId="7" fillId="18" borderId="1" xfId="2" applyNumberFormat="1" applyFont="1" applyFill="1" applyBorder="1"/>
    <xf numFmtId="164" fontId="7" fillId="17" borderId="1" xfId="2" applyNumberFormat="1" applyFont="1" applyFill="1" applyBorder="1"/>
    <xf numFmtId="164" fontId="4" fillId="7" borderId="1" xfId="2" applyNumberFormat="1" applyFont="1" applyFill="1" applyBorder="1"/>
    <xf numFmtId="164" fontId="7" fillId="7" borderId="1" xfId="2" applyNumberFormat="1" applyFont="1" applyFill="1" applyBorder="1"/>
    <xf numFmtId="0" fontId="0" fillId="0" borderId="0" xfId="0" applyAlignment="1">
      <alignment horizontal="left"/>
    </xf>
    <xf numFmtId="0" fontId="27" fillId="0" borderId="0" xfId="0" applyFont="1" applyBorder="1" applyAlignment="1">
      <alignment vertical="top"/>
    </xf>
    <xf numFmtId="0" fontId="7" fillId="19" borderId="1" xfId="0" applyFont="1" applyFill="1" applyBorder="1"/>
    <xf numFmtId="164" fontId="7" fillId="19" borderId="1" xfId="2" applyNumberFormat="1" applyFont="1" applyFill="1" applyBorder="1"/>
    <xf numFmtId="164" fontId="24" fillId="19" borderId="1" xfId="2" applyNumberFormat="1" applyFont="1" applyFill="1" applyBorder="1"/>
    <xf numFmtId="0" fontId="7" fillId="20" borderId="1" xfId="0" applyFont="1" applyFill="1" applyBorder="1"/>
    <xf numFmtId="164" fontId="7" fillId="20" borderId="1" xfId="2" applyNumberFormat="1" applyFont="1" applyFill="1" applyBorder="1"/>
    <xf numFmtId="164" fontId="24" fillId="20" borderId="1" xfId="2" applyNumberFormat="1" applyFont="1" applyFill="1" applyBorder="1"/>
    <xf numFmtId="164" fontId="3" fillId="14" borderId="23" xfId="2" quotePrefix="1" applyNumberFormat="1" applyFont="1" applyFill="1" applyBorder="1" applyAlignment="1">
      <alignment horizontal="center" vertical="center"/>
    </xf>
    <xf numFmtId="3" fontId="7" fillId="6" borderId="53" xfId="0" applyNumberFormat="1" applyFont="1" applyFill="1" applyBorder="1"/>
    <xf numFmtId="169" fontId="0" fillId="6" borderId="42" xfId="0" applyNumberFormat="1" applyFill="1" applyBorder="1"/>
    <xf numFmtId="0" fontId="28" fillId="7" borderId="1" xfId="0" applyFont="1" applyFill="1" applyBorder="1" applyAlignment="1">
      <alignment wrapText="1"/>
    </xf>
    <xf numFmtId="0" fontId="28" fillId="0" borderId="1" xfId="0" applyFont="1" applyBorder="1" applyAlignment="1">
      <alignment wrapText="1"/>
    </xf>
    <xf numFmtId="44" fontId="28" fillId="18" borderId="1" xfId="4" applyFont="1" applyFill="1" applyBorder="1" applyAlignment="1">
      <alignment horizontal="center" vertical="center"/>
    </xf>
    <xf numFmtId="44" fontId="28" fillId="20" borderId="1" xfId="4" applyFont="1" applyFill="1" applyBorder="1" applyAlignment="1">
      <alignment horizontal="center" vertical="center"/>
    </xf>
    <xf numFmtId="44" fontId="28" fillId="19" borderId="1" xfId="4" applyFont="1" applyFill="1" applyBorder="1" applyAlignment="1">
      <alignment horizontal="center" vertical="center"/>
    </xf>
    <xf numFmtId="44" fontId="28" fillId="17" borderId="1" xfId="4" applyFont="1" applyFill="1" applyBorder="1" applyAlignment="1">
      <alignment horizontal="center" vertical="center"/>
    </xf>
    <xf numFmtId="44" fontId="28" fillId="0" borderId="0" xfId="4" applyFont="1" applyAlignment="1">
      <alignment horizontal="center" vertical="center"/>
    </xf>
    <xf numFmtId="44" fontId="28" fillId="15" borderId="1" xfId="4" applyFont="1" applyFill="1" applyBorder="1" applyAlignment="1">
      <alignment horizontal="center" vertical="center"/>
    </xf>
    <xf numFmtId="44" fontId="28" fillId="6" borderId="1" xfId="4" applyFont="1" applyFill="1" applyBorder="1" applyAlignment="1">
      <alignment horizontal="center" vertical="center"/>
    </xf>
    <xf numFmtId="0" fontId="24" fillId="7" borderId="0" xfId="0" applyFont="1" applyFill="1"/>
    <xf numFmtId="169" fontId="24" fillId="7" borderId="0" xfId="0" applyNumberFormat="1" applyFont="1" applyFill="1"/>
    <xf numFmtId="44" fontId="7" fillId="2" borderId="1" xfId="4" applyFont="1" applyFill="1" applyBorder="1"/>
    <xf numFmtId="44" fontId="7" fillId="3" borderId="1" xfId="4" applyFont="1" applyFill="1" applyBorder="1" applyAlignment="1">
      <alignment horizontal="center" vertical="center"/>
    </xf>
    <xf numFmtId="44" fontId="0" fillId="6" borderId="54" xfId="0" applyNumberFormat="1" applyFill="1" applyBorder="1"/>
    <xf numFmtId="164" fontId="23" fillId="15" borderId="1" xfId="2" applyNumberFormat="1" applyFont="1" applyFill="1" applyBorder="1" applyAlignment="1">
      <alignment vertical="center"/>
    </xf>
    <xf numFmtId="164" fontId="23" fillId="6" borderId="1" xfId="2" applyNumberFormat="1" applyFont="1" applyFill="1" applyBorder="1" applyAlignment="1">
      <alignment vertical="center"/>
    </xf>
    <xf numFmtId="164" fontId="23" fillId="17" borderId="1" xfId="2" applyNumberFormat="1" applyFont="1" applyFill="1" applyBorder="1" applyAlignment="1">
      <alignment vertical="center"/>
    </xf>
    <xf numFmtId="164" fontId="24" fillId="18" borderId="1" xfId="2" applyNumberFormat="1" applyFont="1" applyFill="1" applyBorder="1" applyAlignment="1">
      <alignment vertical="center"/>
    </xf>
    <xf numFmtId="164" fontId="24" fillId="20" borderId="1" xfId="2" applyNumberFormat="1" applyFont="1" applyFill="1" applyBorder="1" applyAlignment="1">
      <alignment vertical="center"/>
    </xf>
    <xf numFmtId="164" fontId="24" fillId="19" borderId="1" xfId="2" applyNumberFormat="1" applyFont="1" applyFill="1" applyBorder="1" applyAlignment="1">
      <alignment vertical="center"/>
    </xf>
    <xf numFmtId="164" fontId="24" fillId="17" borderId="1" xfId="2" applyNumberFormat="1" applyFont="1" applyFill="1" applyBorder="1" applyAlignment="1">
      <alignment vertical="center"/>
    </xf>
    <xf numFmtId="0" fontId="31" fillId="6" borderId="12" xfId="0" applyFont="1" applyFill="1" applyBorder="1" applyAlignment="1">
      <alignment vertical="top" wrapText="1"/>
    </xf>
    <xf numFmtId="0" fontId="31" fillId="6" borderId="13" xfId="0" applyFont="1" applyFill="1" applyBorder="1" applyAlignment="1">
      <alignment horizontal="justify" vertical="top" wrapText="1"/>
    </xf>
    <xf numFmtId="0" fontId="43" fillId="6" borderId="13" xfId="0" applyFont="1" applyFill="1" applyBorder="1" applyAlignment="1">
      <alignment horizontal="justify" vertical="top" wrapText="1"/>
    </xf>
    <xf numFmtId="0" fontId="44" fillId="22" borderId="13" xfId="0" applyFont="1" applyFill="1" applyBorder="1" applyAlignment="1">
      <alignment horizontal="center" vertical="center" wrapText="1"/>
    </xf>
    <xf numFmtId="0" fontId="39" fillId="21" borderId="46" xfId="0" applyFont="1" applyFill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170" fontId="7" fillId="0" borderId="0" xfId="0" applyNumberFormat="1" applyFont="1"/>
    <xf numFmtId="167" fontId="24" fillId="6" borderId="1" xfId="0" applyNumberFormat="1" applyFont="1" applyFill="1" applyBorder="1"/>
    <xf numFmtId="167" fontId="24" fillId="6" borderId="23" xfId="0" applyNumberFormat="1" applyFont="1" applyFill="1" applyBorder="1"/>
    <xf numFmtId="0" fontId="24" fillId="6" borderId="18" xfId="0" applyFont="1" applyFill="1" applyBorder="1"/>
    <xf numFmtId="0" fontId="28" fillId="6" borderId="55" xfId="0" applyFont="1" applyFill="1" applyBorder="1" applyAlignment="1">
      <alignment horizontal="center" vertical="center" wrapText="1"/>
    </xf>
    <xf numFmtId="41" fontId="24" fillId="6" borderId="55" xfId="0" applyNumberFormat="1" applyFont="1" applyFill="1" applyBorder="1"/>
    <xf numFmtId="164" fontId="24" fillId="6" borderId="15" xfId="2" applyNumberFormat="1" applyFont="1" applyFill="1" applyBorder="1" applyAlignment="1">
      <alignment horizontal="center" vertical="center"/>
    </xf>
    <xf numFmtId="0" fontId="39" fillId="6" borderId="56" xfId="0" applyFont="1" applyFill="1" applyBorder="1" applyAlignment="1">
      <alignment horizontal="center" vertical="center"/>
    </xf>
    <xf numFmtId="0" fontId="39" fillId="6" borderId="57" xfId="0" applyFont="1" applyFill="1" applyBorder="1" applyAlignment="1">
      <alignment horizontal="center" vertical="center"/>
    </xf>
    <xf numFmtId="0" fontId="39" fillId="6" borderId="57" xfId="0" applyFont="1" applyFill="1" applyBorder="1"/>
    <xf numFmtId="0" fontId="39" fillId="6" borderId="58" xfId="0" applyFont="1" applyFill="1" applyBorder="1" applyAlignment="1">
      <alignment horizontal="center" vertical="center"/>
    </xf>
    <xf numFmtId="164" fontId="39" fillId="6" borderId="58" xfId="2" applyNumberFormat="1" applyFont="1" applyFill="1" applyBorder="1" applyAlignment="1">
      <alignment horizontal="center" vertical="center"/>
    </xf>
    <xf numFmtId="0" fontId="39" fillId="9" borderId="46" xfId="0" applyFont="1" applyFill="1" applyBorder="1" applyAlignment="1">
      <alignment horizontal="center"/>
    </xf>
    <xf numFmtId="0" fontId="39" fillId="23" borderId="46" xfId="0" applyFont="1" applyFill="1" applyBorder="1" applyAlignment="1">
      <alignment horizontal="center"/>
    </xf>
    <xf numFmtId="0" fontId="39" fillId="24" borderId="46" xfId="0" applyFont="1" applyFill="1" applyBorder="1" applyAlignment="1">
      <alignment horizontal="center"/>
    </xf>
    <xf numFmtId="164" fontId="7" fillId="7" borderId="42" xfId="2" applyNumberFormat="1" applyFont="1" applyFill="1" applyBorder="1" applyAlignment="1">
      <alignment horizontal="left" wrapText="1" readingOrder="1"/>
    </xf>
    <xf numFmtId="10" fontId="28" fillId="6" borderId="1" xfId="3" applyNumberFormat="1" applyFont="1" applyFill="1" applyBorder="1" applyAlignment="1">
      <alignment horizontal="center" vertical="center"/>
    </xf>
    <xf numFmtId="10" fontId="28" fillId="17" borderId="1" xfId="3" applyNumberFormat="1" applyFont="1" applyFill="1" applyBorder="1" applyAlignment="1">
      <alignment horizontal="center" vertical="center"/>
    </xf>
    <xf numFmtId="10" fontId="28" fillId="18" borderId="1" xfId="3" applyNumberFormat="1" applyFont="1" applyFill="1" applyBorder="1" applyAlignment="1">
      <alignment horizontal="center" vertical="center"/>
    </xf>
    <xf numFmtId="10" fontId="28" fillId="20" borderId="1" xfId="3" applyNumberFormat="1" applyFont="1" applyFill="1" applyBorder="1" applyAlignment="1">
      <alignment horizontal="center" vertical="center"/>
    </xf>
    <xf numFmtId="10" fontId="28" fillId="19" borderId="1" xfId="3" applyNumberFormat="1" applyFont="1" applyFill="1" applyBorder="1" applyAlignment="1">
      <alignment horizontal="center" vertical="center"/>
    </xf>
    <xf numFmtId="10" fontId="28" fillId="15" borderId="11" xfId="3" applyNumberFormat="1" applyFont="1" applyFill="1" applyBorder="1" applyAlignment="1">
      <alignment horizontal="center" vertical="center"/>
    </xf>
    <xf numFmtId="164" fontId="23" fillId="0" borderId="18" xfId="2" applyNumberFormat="1" applyFont="1" applyBorder="1" applyAlignment="1">
      <alignment horizontal="center" vertical="center" wrapText="1"/>
    </xf>
    <xf numFmtId="164" fontId="23" fillId="0" borderId="18" xfId="2" applyNumberFormat="1" applyFont="1" applyBorder="1" applyAlignment="1">
      <alignment horizontal="center" vertical="center"/>
    </xf>
    <xf numFmtId="44" fontId="0" fillId="24" borderId="0" xfId="0" applyNumberFormat="1" applyFill="1"/>
    <xf numFmtId="44" fontId="0" fillId="6" borderId="0" xfId="0" applyNumberFormat="1" applyFill="1"/>
    <xf numFmtId="0" fontId="0" fillId="16" borderId="1" xfId="0" applyFont="1" applyFill="1" applyBorder="1" applyAlignment="1">
      <alignment horizontal="left" wrapText="1"/>
    </xf>
    <xf numFmtId="164" fontId="23" fillId="16" borderId="1" xfId="2" applyNumberFormat="1" applyFont="1" applyFill="1" applyBorder="1" applyAlignment="1">
      <alignment horizontal="right" wrapText="1"/>
    </xf>
    <xf numFmtId="3" fontId="4" fillId="25" borderId="1" xfId="0" applyNumberFormat="1" applyFont="1" applyFill="1" applyBorder="1"/>
    <xf numFmtId="0" fontId="45" fillId="7" borderId="1" xfId="0" applyFont="1" applyFill="1" applyBorder="1"/>
    <xf numFmtId="3" fontId="7" fillId="6" borderId="1" xfId="0" applyNumberFormat="1" applyFont="1" applyFill="1" applyBorder="1"/>
    <xf numFmtId="164" fontId="38" fillId="6" borderId="1" xfId="2" applyNumberFormat="1" applyFont="1" applyFill="1" applyBorder="1" applyAlignment="1">
      <alignment horizontal="right" wrapText="1"/>
    </xf>
    <xf numFmtId="0" fontId="38" fillId="6" borderId="1" xfId="0" applyFont="1" applyFill="1" applyBorder="1" applyAlignment="1">
      <alignment horizontal="center" vertical="center" wrapText="1"/>
    </xf>
    <xf numFmtId="10" fontId="23" fillId="0" borderId="0" xfId="3" applyNumberFormat="1" applyFont="1" applyAlignment="1">
      <alignment horizontal="center"/>
    </xf>
    <xf numFmtId="164" fontId="18" fillId="2" borderId="1" xfId="2" applyNumberFormat="1" applyFont="1" applyFill="1" applyBorder="1"/>
    <xf numFmtId="0" fontId="36" fillId="0" borderId="42" xfId="0" applyFont="1" applyBorder="1"/>
    <xf numFmtId="171" fontId="36" fillId="6" borderId="4" xfId="4" applyNumberFormat="1" applyFont="1" applyFill="1" applyBorder="1"/>
    <xf numFmtId="171" fontId="36" fillId="7" borderId="0" xfId="4" applyNumberFormat="1" applyFont="1" applyFill="1" applyBorder="1"/>
    <xf numFmtId="0" fontId="46" fillId="0" borderId="0" xfId="0" applyFont="1" applyAlignment="1">
      <alignment horizontal="left" vertical="center"/>
    </xf>
    <xf numFmtId="41" fontId="7" fillId="6" borderId="1" xfId="0" applyNumberFormat="1" applyFont="1" applyFill="1" applyBorder="1" applyAlignment="1">
      <alignment horizontal="center" wrapText="1"/>
    </xf>
    <xf numFmtId="41" fontId="4" fillId="7" borderId="1" xfId="0" applyNumberFormat="1" applyFont="1" applyFill="1" applyBorder="1" applyAlignment="1">
      <alignment horizontal="center" wrapText="1"/>
    </xf>
    <xf numFmtId="43" fontId="7" fillId="6" borderId="1" xfId="2" applyFont="1" applyFill="1" applyBorder="1"/>
    <xf numFmtId="164" fontId="7" fillId="7" borderId="0" xfId="2" applyNumberFormat="1" applyFont="1" applyFill="1" applyBorder="1" applyAlignment="1">
      <alignment horizontal="left" wrapText="1" readingOrder="1"/>
    </xf>
    <xf numFmtId="43" fontId="24" fillId="9" borderId="1" xfId="2" applyFont="1" applyFill="1" applyBorder="1"/>
    <xf numFmtId="0" fontId="47" fillId="17" borderId="12" xfId="0" applyFont="1" applyFill="1" applyBorder="1" applyAlignment="1">
      <alignment vertical="top" wrapText="1"/>
    </xf>
    <xf numFmtId="0" fontId="30" fillId="5" borderId="59" xfId="0" applyFont="1" applyFill="1" applyBorder="1"/>
    <xf numFmtId="164" fontId="7" fillId="6" borderId="42" xfId="2" applyNumberFormat="1" applyFont="1" applyFill="1" applyBorder="1" applyAlignment="1">
      <alignment horizontal="left" wrapText="1" readingOrder="1"/>
    </xf>
    <xf numFmtId="164" fontId="7" fillId="15" borderId="42" xfId="2" applyNumberFormat="1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left" wrapText="1"/>
    </xf>
    <xf numFmtId="0" fontId="48" fillId="6" borderId="1" xfId="0" applyFont="1" applyFill="1" applyBorder="1" applyAlignment="1">
      <alignment horizontal="center" wrapText="1"/>
    </xf>
    <xf numFmtId="164" fontId="23" fillId="16" borderId="1" xfId="2" applyNumberFormat="1" applyFont="1" applyFill="1" applyBorder="1" applyAlignment="1">
      <alignment vertical="center" wrapText="1"/>
    </xf>
    <xf numFmtId="164" fontId="23" fillId="16" borderId="1" xfId="2" applyNumberFormat="1" applyFont="1" applyFill="1" applyBorder="1" applyAlignment="1">
      <alignment vertical="center" wrapText="1"/>
    </xf>
    <xf numFmtId="164" fontId="24" fillId="6" borderId="1" xfId="2" applyNumberFormat="1" applyFont="1" applyFill="1" applyBorder="1" applyAlignment="1">
      <alignment vertical="center" wrapText="1"/>
    </xf>
    <xf numFmtId="0" fontId="49" fillId="20" borderId="1" xfId="0" applyFont="1" applyFill="1" applyBorder="1" applyAlignment="1">
      <alignment horizontal="left" vertical="center" wrapText="1"/>
    </xf>
    <xf numFmtId="41" fontId="50" fillId="20" borderId="1" xfId="0" applyNumberFormat="1" applyFont="1" applyFill="1" applyBorder="1"/>
    <xf numFmtId="0" fontId="49" fillId="20" borderId="58" xfId="0" applyFont="1" applyFill="1" applyBorder="1" applyAlignment="1">
      <alignment horizontal="left" vertical="center" wrapText="1"/>
    </xf>
    <xf numFmtId="41" fontId="50" fillId="20" borderId="58" xfId="0" applyNumberFormat="1" applyFont="1" applyFill="1" applyBorder="1"/>
    <xf numFmtId="41" fontId="7" fillId="7" borderId="0" xfId="0" applyNumberFormat="1" applyFont="1" applyFill="1" applyBorder="1" applyAlignment="1">
      <alignment horizontal="center" wrapText="1"/>
    </xf>
    <xf numFmtId="43" fontId="7" fillId="7" borderId="0" xfId="2" applyFont="1" applyFill="1" applyBorder="1"/>
    <xf numFmtId="166" fontId="23" fillId="0" borderId="0" xfId="3" applyNumberFormat="1" applyFont="1" applyAlignment="1">
      <alignment horizontal="center"/>
    </xf>
    <xf numFmtId="0" fontId="30" fillId="0" borderId="7" xfId="0" applyFont="1" applyBorder="1"/>
    <xf numFmtId="0" fontId="30" fillId="0" borderId="21" xfId="0" applyFont="1" applyBorder="1"/>
    <xf numFmtId="0" fontId="54" fillId="0" borderId="1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4" fillId="0" borderId="55" xfId="0" applyFont="1" applyBorder="1" applyAlignment="1">
      <alignment wrapText="1"/>
    </xf>
    <xf numFmtId="0" fontId="56" fillId="0" borderId="0" xfId="0" applyFont="1"/>
    <xf numFmtId="0" fontId="57" fillId="0" borderId="56" xfId="0" applyFont="1" applyBorder="1" applyAlignment="1">
      <alignment horizontal="right" vertical="center" wrapText="1"/>
    </xf>
    <xf numFmtId="0" fontId="57" fillId="0" borderId="56" xfId="0" applyFont="1" applyBorder="1" applyAlignment="1">
      <alignment horizontal="right" wrapText="1"/>
    </xf>
    <xf numFmtId="9" fontId="54" fillId="0" borderId="11" xfId="0" applyNumberFormat="1" applyFont="1" applyBorder="1" applyAlignment="1">
      <alignment horizontal="center" vertical="center" wrapText="1"/>
    </xf>
    <xf numFmtId="164" fontId="54" fillId="0" borderId="11" xfId="2" applyNumberFormat="1" applyFont="1" applyBorder="1" applyAlignment="1">
      <alignment horizontal="center" vertical="center" wrapText="1"/>
    </xf>
    <xf numFmtId="0" fontId="55" fillId="17" borderId="56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55" xfId="0" applyFont="1" applyBorder="1" applyAlignment="1">
      <alignment horizontal="left" wrapText="1"/>
    </xf>
    <xf numFmtId="0" fontId="30" fillId="0" borderId="0" xfId="0" applyFont="1" applyAlignment="1">
      <alignment horizontal="left"/>
    </xf>
    <xf numFmtId="0" fontId="54" fillId="0" borderId="43" xfId="0" applyFont="1" applyBorder="1" applyAlignment="1">
      <alignment horizontal="center" vertical="center" wrapText="1"/>
    </xf>
    <xf numFmtId="0" fontId="54" fillId="0" borderId="71" xfId="0" applyFont="1" applyBorder="1" applyAlignment="1">
      <alignment wrapText="1"/>
    </xf>
    <xf numFmtId="0" fontId="28" fillId="0" borderId="18" xfId="0" applyFont="1" applyBorder="1" applyAlignment="1">
      <alignment horizontal="center" vertical="center" wrapText="1"/>
    </xf>
    <xf numFmtId="0" fontId="28" fillId="0" borderId="76" xfId="0" applyFont="1" applyBorder="1" applyAlignment="1">
      <alignment horizontal="center" vertical="center" wrapText="1"/>
    </xf>
    <xf numFmtId="164" fontId="28" fillId="26" borderId="43" xfId="2" applyNumberFormat="1" applyFont="1" applyFill="1" applyBorder="1" applyAlignment="1">
      <alignment horizontal="center" vertical="center"/>
    </xf>
    <xf numFmtId="0" fontId="55" fillId="17" borderId="61" xfId="0" applyFont="1" applyFill="1" applyBorder="1" applyAlignment="1">
      <alignment horizontal="left" vertical="center" wrapText="1"/>
    </xf>
    <xf numFmtId="0" fontId="44" fillId="22" borderId="63" xfId="0" applyFont="1" applyFill="1" applyBorder="1" applyAlignment="1">
      <alignment horizontal="center" vertical="center" wrapText="1"/>
    </xf>
    <xf numFmtId="0" fontId="44" fillId="22" borderId="64" xfId="0" applyFont="1" applyFill="1" applyBorder="1" applyAlignment="1">
      <alignment horizontal="center" vertical="center" wrapText="1"/>
    </xf>
    <xf numFmtId="0" fontId="44" fillId="22" borderId="54" xfId="0" applyFont="1" applyFill="1" applyBorder="1" applyAlignment="1">
      <alignment horizontal="center" vertical="center" wrapText="1"/>
    </xf>
    <xf numFmtId="0" fontId="0" fillId="22" borderId="12" xfId="0" applyFill="1" applyBorder="1" applyAlignment="1">
      <alignment horizontal="center" vertical="center" wrapText="1"/>
    </xf>
    <xf numFmtId="0" fontId="44" fillId="22" borderId="1" xfId="0" applyFont="1" applyFill="1" applyBorder="1" applyAlignment="1">
      <alignment horizontal="center" vertical="center" wrapText="1"/>
    </xf>
    <xf numFmtId="0" fontId="51" fillId="22" borderId="40" xfId="0" applyFont="1" applyFill="1" applyBorder="1" applyAlignment="1">
      <alignment horizontal="center" vertical="center" wrapText="1"/>
    </xf>
    <xf numFmtId="0" fontId="51" fillId="22" borderId="65" xfId="0" applyFont="1" applyFill="1" applyBorder="1" applyAlignment="1">
      <alignment horizontal="center" vertical="center" wrapText="1"/>
    </xf>
    <xf numFmtId="0" fontId="44" fillId="15" borderId="54" xfId="0" applyFont="1" applyFill="1" applyBorder="1" applyAlignment="1">
      <alignment horizontal="center" vertical="center" wrapText="1"/>
    </xf>
    <xf numFmtId="0" fontId="44" fillId="15" borderId="12" xfId="0" applyFont="1" applyFill="1" applyBorder="1" applyAlignment="1">
      <alignment horizontal="center" vertical="center" wrapText="1"/>
    </xf>
    <xf numFmtId="0" fontId="31" fillId="7" borderId="39" xfId="0" applyFont="1" applyFill="1" applyBorder="1" applyAlignment="1">
      <alignment horizontal="justify" vertical="top" wrapText="1"/>
    </xf>
    <xf numFmtId="0" fontId="31" fillId="7" borderId="40" xfId="0" applyFont="1" applyFill="1" applyBorder="1" applyAlignment="1">
      <alignment horizontal="justify" vertical="top" wrapText="1"/>
    </xf>
    <xf numFmtId="0" fontId="31" fillId="7" borderId="65" xfId="0" applyFont="1" applyFill="1" applyBorder="1" applyAlignment="1">
      <alignment horizontal="justify" vertical="top" wrapText="1"/>
    </xf>
    <xf numFmtId="0" fontId="31" fillId="16" borderId="39" xfId="0" applyFont="1" applyFill="1" applyBorder="1" applyAlignment="1">
      <alignment horizontal="justify" vertical="top" wrapText="1"/>
    </xf>
    <xf numFmtId="0" fontId="31" fillId="16" borderId="40" xfId="0" applyFont="1" applyFill="1" applyBorder="1" applyAlignment="1">
      <alignment horizontal="justify" vertical="top" wrapText="1"/>
    </xf>
    <xf numFmtId="0" fontId="31" fillId="16" borderId="65" xfId="0" applyFont="1" applyFill="1" applyBorder="1" applyAlignment="1">
      <alignment horizontal="justify" vertical="top" wrapText="1"/>
    </xf>
    <xf numFmtId="0" fontId="0" fillId="6" borderId="68" xfId="0" applyFill="1" applyBorder="1" applyAlignment="1">
      <alignment horizontal="center" wrapText="1"/>
    </xf>
    <xf numFmtId="0" fontId="0" fillId="6" borderId="69" xfId="0" applyFill="1" applyBorder="1" applyAlignment="1">
      <alignment horizontal="center" wrapText="1"/>
    </xf>
    <xf numFmtId="0" fontId="0" fillId="6" borderId="70" xfId="0" applyFill="1" applyBorder="1" applyAlignment="1">
      <alignment horizontal="center" wrapText="1"/>
    </xf>
    <xf numFmtId="0" fontId="0" fillId="6" borderId="60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6" borderId="23" xfId="0" applyFill="1" applyBorder="1" applyAlignment="1"/>
    <xf numFmtId="0" fontId="39" fillId="6" borderId="6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9" fillId="7" borderId="67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6" borderId="10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46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71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52" fillId="16" borderId="72" xfId="0" applyFont="1" applyFill="1" applyBorder="1" applyAlignment="1">
      <alignment horizontal="left" wrapText="1"/>
    </xf>
    <xf numFmtId="0" fontId="53" fillId="0" borderId="3" xfId="0" applyFont="1" applyBorder="1" applyAlignment="1"/>
    <xf numFmtId="0" fontId="41" fillId="0" borderId="73" xfId="0" applyFont="1" applyBorder="1" applyAlignment="1">
      <alignment horizontal="center" vertical="center" wrapText="1"/>
    </xf>
    <xf numFmtId="0" fontId="41" fillId="0" borderId="74" xfId="0" applyFont="1" applyBorder="1" applyAlignment="1">
      <alignment horizontal="center" vertical="center" wrapText="1"/>
    </xf>
    <xf numFmtId="0" fontId="41" fillId="0" borderId="69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7" fillId="0" borderId="7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164" fontId="7" fillId="7" borderId="42" xfId="2" applyNumberFormat="1" applyFont="1" applyFill="1" applyBorder="1" applyAlignment="1">
      <alignment horizontal="center" vertical="center" wrapText="1"/>
    </xf>
    <xf numFmtId="164" fontId="7" fillId="7" borderId="47" xfId="2" applyNumberFormat="1" applyFont="1" applyFill="1" applyBorder="1" applyAlignment="1">
      <alignment horizontal="center" vertical="center" wrapText="1"/>
    </xf>
    <xf numFmtId="164" fontId="7" fillId="7" borderId="11" xfId="2" applyNumberFormat="1" applyFont="1" applyFill="1" applyBorder="1" applyAlignment="1">
      <alignment horizontal="center" vertical="center" wrapText="1"/>
    </xf>
    <xf numFmtId="164" fontId="7" fillId="7" borderId="42" xfId="2" applyNumberFormat="1" applyFont="1" applyFill="1" applyBorder="1" applyAlignment="1">
      <alignment horizontal="left" wrapText="1" readingOrder="1"/>
    </xf>
    <xf numFmtId="164" fontId="7" fillId="7" borderId="47" xfId="2" applyNumberFormat="1" applyFont="1" applyFill="1" applyBorder="1" applyAlignment="1">
      <alignment horizontal="left" wrapText="1" readingOrder="1"/>
    </xf>
    <xf numFmtId="164" fontId="7" fillId="7" borderId="11" xfId="2" applyNumberFormat="1" applyFont="1" applyFill="1" applyBorder="1" applyAlignment="1">
      <alignment horizontal="left" wrapText="1" readingOrder="1"/>
    </xf>
    <xf numFmtId="164" fontId="9" fillId="7" borderId="42" xfId="2" applyNumberFormat="1" applyFont="1" applyFill="1" applyBorder="1" applyAlignment="1">
      <alignment horizontal="right" wrapText="1" readingOrder="1"/>
    </xf>
    <xf numFmtId="164" fontId="9" fillId="7" borderId="47" xfId="2" applyNumberFormat="1" applyFont="1" applyFill="1" applyBorder="1" applyAlignment="1">
      <alignment horizontal="right" wrapText="1" readingOrder="1"/>
    </xf>
    <xf numFmtId="164" fontId="9" fillId="7" borderId="11" xfId="2" applyNumberFormat="1" applyFont="1" applyFill="1" applyBorder="1" applyAlignment="1">
      <alignment horizontal="right" wrapText="1" readingOrder="1"/>
    </xf>
    <xf numFmtId="164" fontId="7" fillId="6" borderId="42" xfId="2" applyNumberFormat="1" applyFont="1" applyFill="1" applyBorder="1" applyAlignment="1">
      <alignment horizontal="left" wrapText="1" readingOrder="1"/>
    </xf>
    <xf numFmtId="164" fontId="7" fillId="6" borderId="47" xfId="2" applyNumberFormat="1" applyFont="1" applyFill="1" applyBorder="1" applyAlignment="1">
      <alignment horizontal="left" wrapText="1" readingOrder="1"/>
    </xf>
    <xf numFmtId="164" fontId="7" fillId="6" borderId="11" xfId="2" applyNumberFormat="1" applyFont="1" applyFill="1" applyBorder="1" applyAlignment="1">
      <alignment horizontal="left" wrapText="1" readingOrder="1"/>
    </xf>
    <xf numFmtId="164" fontId="8" fillId="7" borderId="42" xfId="2" applyNumberFormat="1" applyFont="1" applyFill="1" applyBorder="1" applyAlignment="1">
      <alignment horizontal="left" wrapText="1" readingOrder="1"/>
    </xf>
    <xf numFmtId="164" fontId="8" fillId="7" borderId="47" xfId="2" applyNumberFormat="1" applyFont="1" applyFill="1" applyBorder="1" applyAlignment="1">
      <alignment horizontal="left" wrapText="1" readingOrder="1"/>
    </xf>
    <xf numFmtId="164" fontId="8" fillId="7" borderId="11" xfId="2" applyNumberFormat="1" applyFont="1" applyFill="1" applyBorder="1" applyAlignment="1">
      <alignment horizontal="left" wrapText="1" readingOrder="1"/>
    </xf>
    <xf numFmtId="0" fontId="15" fillId="0" borderId="1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">
    <cellStyle name="Euro" xfId="1"/>
    <cellStyle name="Migliaia" xfId="2" builtinId="3"/>
    <cellStyle name="Normale" xfId="0" builtinId="0"/>
    <cellStyle name="Percentuale" xfId="3" builtinId="5"/>
    <cellStyle name="Valuta" xfId="4" builtinId="4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-* #,##0_-;\-* #,##0_-;_-* &quot;-&quot;??_-;_-@_-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Adesioni" displayName="Adesioni" ref="B2:C26" totalsRowShown="0" headerRowBorderDxfId="3" tableBorderDxfId="2">
  <autoFilter ref="B2:C26"/>
  <tableColumns count="2">
    <tableColumn id="1" name="Colonna1" dataDxfId="1"/>
    <tableColumn id="2" name="Colonna2" dataDxfId="0" dataCellStyle="Migliaia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B1:C29"/>
  <sheetViews>
    <sheetView topLeftCell="A4" workbookViewId="0">
      <selection activeCell="E10" sqref="E10"/>
    </sheetView>
  </sheetViews>
  <sheetFormatPr defaultColWidth="9.140625" defaultRowHeight="12.75" x14ac:dyDescent="0.2"/>
  <cols>
    <col min="1" max="1" width="2.42578125" style="63" customWidth="1"/>
    <col min="2" max="2" width="41.140625" style="63" customWidth="1"/>
    <col min="3" max="3" width="36.5703125" style="63" customWidth="1"/>
    <col min="4" max="4" width="2.140625" style="63" customWidth="1"/>
    <col min="5" max="16384" width="9.140625" style="63"/>
  </cols>
  <sheetData>
    <row r="1" spans="2:3" ht="24" customHeight="1" thickBot="1" x14ac:dyDescent="0.3">
      <c r="B1" s="69" t="s">
        <v>339</v>
      </c>
    </row>
    <row r="2" spans="2:3" ht="30.75" customHeight="1" x14ac:dyDescent="0.2">
      <c r="B2" s="380" t="s">
        <v>188</v>
      </c>
      <c r="C2" s="382" t="s">
        <v>322</v>
      </c>
    </row>
    <row r="3" spans="2:3" ht="15.75" customHeight="1" thickBot="1" x14ac:dyDescent="0.25">
      <c r="B3" s="381"/>
      <c r="C3" s="383"/>
    </row>
    <row r="4" spans="2:3" ht="13.5" thickBot="1" x14ac:dyDescent="0.25">
      <c r="B4" s="292" t="s">
        <v>189</v>
      </c>
      <c r="C4" s="293"/>
    </row>
    <row r="5" spans="2:3" ht="15.95" customHeight="1" thickBot="1" x14ac:dyDescent="0.25">
      <c r="B5" s="71" t="s">
        <v>190</v>
      </c>
      <c r="C5" s="70" t="s">
        <v>217</v>
      </c>
    </row>
    <row r="6" spans="2:3" ht="15.95" customHeight="1" thickBot="1" x14ac:dyDescent="0.25">
      <c r="B6" s="71" t="s">
        <v>191</v>
      </c>
      <c r="C6" s="70" t="s">
        <v>217</v>
      </c>
    </row>
    <row r="7" spans="2:3" ht="15.95" customHeight="1" thickBot="1" x14ac:dyDescent="0.25">
      <c r="B7" s="71" t="s">
        <v>192</v>
      </c>
      <c r="C7" s="70" t="s">
        <v>216</v>
      </c>
    </row>
    <row r="8" spans="2:3" ht="15.95" customHeight="1" thickBot="1" x14ac:dyDescent="0.25">
      <c r="B8" s="71" t="s">
        <v>193</v>
      </c>
      <c r="C8" s="70" t="s">
        <v>217</v>
      </c>
    </row>
    <row r="9" spans="2:3" ht="15.95" customHeight="1" thickBot="1" x14ac:dyDescent="0.25">
      <c r="B9" s="71" t="s">
        <v>194</v>
      </c>
      <c r="C9" s="70" t="s">
        <v>217</v>
      </c>
    </row>
    <row r="10" spans="2:3" ht="15.95" customHeight="1" thickBot="1" x14ac:dyDescent="0.25">
      <c r="B10" s="71" t="s">
        <v>195</v>
      </c>
      <c r="C10" s="70" t="s">
        <v>217</v>
      </c>
    </row>
    <row r="11" spans="2:3" ht="15.95" customHeight="1" thickBot="1" x14ac:dyDescent="0.25">
      <c r="B11" s="71" t="s">
        <v>196</v>
      </c>
      <c r="C11" s="70" t="s">
        <v>216</v>
      </c>
    </row>
    <row r="12" spans="2:3" ht="15.95" customHeight="1" thickBot="1" x14ac:dyDescent="0.25">
      <c r="B12" s="71" t="s">
        <v>197</v>
      </c>
      <c r="C12" s="70" t="s">
        <v>216</v>
      </c>
    </row>
    <row r="13" spans="2:3" ht="15.95" customHeight="1" thickBot="1" x14ac:dyDescent="0.25">
      <c r="B13" s="71" t="s">
        <v>198</v>
      </c>
      <c r="C13" s="70" t="s">
        <v>217</v>
      </c>
    </row>
    <row r="14" spans="2:3" ht="15.95" customHeight="1" thickBot="1" x14ac:dyDescent="0.25">
      <c r="B14" s="71" t="s">
        <v>199</v>
      </c>
      <c r="C14" s="70" t="s">
        <v>216</v>
      </c>
    </row>
    <row r="15" spans="2:3" ht="15.95" customHeight="1" thickBot="1" x14ac:dyDescent="0.25">
      <c r="B15" s="71" t="s">
        <v>200</v>
      </c>
      <c r="C15" s="70" t="s">
        <v>201</v>
      </c>
    </row>
    <row r="16" spans="2:3" ht="15.95" customHeight="1" thickBot="1" x14ac:dyDescent="0.25">
      <c r="B16" s="71" t="s">
        <v>202</v>
      </c>
      <c r="C16" s="70" t="s">
        <v>186</v>
      </c>
    </row>
    <row r="17" spans="2:3" ht="15.95" customHeight="1" thickBot="1" x14ac:dyDescent="0.25">
      <c r="B17" s="71" t="s">
        <v>203</v>
      </c>
      <c r="C17" s="70" t="s">
        <v>217</v>
      </c>
    </row>
    <row r="18" spans="2:3" ht="15" customHeight="1" thickBot="1" x14ac:dyDescent="0.25">
      <c r="B18" s="71" t="s">
        <v>204</v>
      </c>
      <c r="C18" s="73" t="s">
        <v>221</v>
      </c>
    </row>
    <row r="19" spans="2:3" ht="15.95" customHeight="1" thickBot="1" x14ac:dyDescent="0.25">
      <c r="B19" s="71" t="s">
        <v>205</v>
      </c>
      <c r="C19" s="70" t="s">
        <v>216</v>
      </c>
    </row>
    <row r="20" spans="2:3" ht="15.95" customHeight="1" thickBot="1" x14ac:dyDescent="0.25">
      <c r="B20" s="71" t="s">
        <v>206</v>
      </c>
      <c r="C20" s="70" t="s">
        <v>217</v>
      </c>
    </row>
    <row r="21" spans="2:3" ht="15.95" customHeight="1" thickBot="1" x14ac:dyDescent="0.25">
      <c r="B21" s="72" t="s">
        <v>207</v>
      </c>
      <c r="C21" s="70" t="s">
        <v>217</v>
      </c>
    </row>
    <row r="22" spans="2:3" ht="15.95" customHeight="1" thickBot="1" x14ac:dyDescent="0.25">
      <c r="B22" s="71" t="s">
        <v>208</v>
      </c>
      <c r="C22" s="70" t="s">
        <v>217</v>
      </c>
    </row>
    <row r="23" spans="2:3" ht="15.95" customHeight="1" thickBot="1" x14ac:dyDescent="0.25">
      <c r="B23" s="71" t="s">
        <v>209</v>
      </c>
      <c r="C23" s="70" t="s">
        <v>186</v>
      </c>
    </row>
    <row r="24" spans="2:3" ht="15.95" customHeight="1" thickBot="1" x14ac:dyDescent="0.25">
      <c r="B24" s="71" t="s">
        <v>210</v>
      </c>
      <c r="C24" s="70" t="s">
        <v>217</v>
      </c>
    </row>
    <row r="25" spans="2:3" ht="15.95" customHeight="1" thickBot="1" x14ac:dyDescent="0.25">
      <c r="B25" s="292" t="s">
        <v>211</v>
      </c>
      <c r="C25" s="294"/>
    </row>
    <row r="26" spans="2:3" ht="15.95" customHeight="1" thickBot="1" x14ac:dyDescent="0.25">
      <c r="B26" s="71" t="s">
        <v>212</v>
      </c>
      <c r="C26" s="70" t="s">
        <v>219</v>
      </c>
    </row>
    <row r="27" spans="2:3" ht="15.95" customHeight="1" thickBot="1" x14ac:dyDescent="0.25">
      <c r="B27" s="71" t="s">
        <v>213</v>
      </c>
      <c r="C27" s="70" t="s">
        <v>216</v>
      </c>
    </row>
    <row r="28" spans="2:3" ht="15.95" customHeight="1" thickBot="1" x14ac:dyDescent="0.25">
      <c r="B28" s="71" t="s">
        <v>214</v>
      </c>
      <c r="C28" s="70" t="s">
        <v>220</v>
      </c>
    </row>
    <row r="29" spans="2:3" ht="15.95" customHeight="1" thickBot="1" x14ac:dyDescent="0.25">
      <c r="B29" s="71" t="s">
        <v>215</v>
      </c>
      <c r="C29" s="70" t="s">
        <v>216</v>
      </c>
    </row>
  </sheetData>
  <mergeCells count="2"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pageSetUpPr fitToPage="1"/>
  </sheetPr>
  <dimension ref="B1:J110"/>
  <sheetViews>
    <sheetView workbookViewId="0">
      <selection activeCell="B1" sqref="B1:F16"/>
    </sheetView>
  </sheetViews>
  <sheetFormatPr defaultRowHeight="15" x14ac:dyDescent="0.25"/>
  <cols>
    <col min="1" max="1" width="2" customWidth="1"/>
    <col min="2" max="2" width="1.7109375" customWidth="1"/>
    <col min="3" max="3" width="57.140625" customWidth="1"/>
    <col min="4" max="4" width="20.28515625" customWidth="1"/>
    <col min="5" max="5" width="15.28515625" customWidth="1"/>
    <col min="6" max="6" width="1.85546875" customWidth="1"/>
  </cols>
  <sheetData>
    <row r="1" spans="3:10" x14ac:dyDescent="0.25">
      <c r="C1" s="164" t="s">
        <v>279</v>
      </c>
      <c r="D1" s="10"/>
      <c r="E1" s="10"/>
      <c r="F1" s="11"/>
      <c r="G1" s="10"/>
      <c r="I1" s="9"/>
    </row>
    <row r="2" spans="3:10" ht="30" customHeight="1" x14ac:dyDescent="0.25">
      <c r="C2" s="346" t="s">
        <v>280</v>
      </c>
      <c r="D2" s="172" t="s">
        <v>283</v>
      </c>
      <c r="E2" s="173" t="s">
        <v>284</v>
      </c>
      <c r="F2" s="11"/>
      <c r="G2" s="10"/>
      <c r="I2" s="9"/>
    </row>
    <row r="3" spans="3:10" ht="21.95" customHeight="1" x14ac:dyDescent="0.25">
      <c r="C3" s="314" t="s">
        <v>383</v>
      </c>
      <c r="D3" s="339">
        <f>+pros3!E4</f>
        <v>314841.59999999998</v>
      </c>
      <c r="E3" s="171">
        <f>+D3/pros3!$D$4</f>
        <v>2.88</v>
      </c>
      <c r="I3" s="170">
        <f>+pros3!J4</f>
        <v>0</v>
      </c>
      <c r="J3" s="170">
        <f>+pros3!K4</f>
        <v>596887.19999999995</v>
      </c>
    </row>
    <row r="4" spans="3:10" ht="21.95" customHeight="1" x14ac:dyDescent="0.25">
      <c r="C4" s="165" t="s">
        <v>223</v>
      </c>
      <c r="D4" s="339">
        <f>+pros3!F4</f>
        <v>139929.60000000001</v>
      </c>
      <c r="E4" s="171">
        <f>+D4/pros3!$D$4</f>
        <v>1.28</v>
      </c>
      <c r="F4" s="11"/>
      <c r="G4" s="10"/>
      <c r="I4" s="9"/>
    </row>
    <row r="5" spans="3:10" ht="21.95" customHeight="1" x14ac:dyDescent="0.25">
      <c r="C5" s="314" t="s">
        <v>384</v>
      </c>
      <c r="D5" s="339">
        <f>+pros3!G4</f>
        <v>32796</v>
      </c>
      <c r="E5" s="171">
        <f>+D5/pros3!$D$4</f>
        <v>0.3</v>
      </c>
      <c r="F5" s="11"/>
      <c r="G5" s="10"/>
      <c r="I5" s="9"/>
    </row>
    <row r="6" spans="3:10" ht="21.95" customHeight="1" x14ac:dyDescent="0.25">
      <c r="C6" s="314" t="s">
        <v>385</v>
      </c>
      <c r="D6" s="339">
        <f>+pros3!H4</f>
        <v>109320</v>
      </c>
      <c r="E6" s="171">
        <f>+D6/pros3!$D$4</f>
        <v>1</v>
      </c>
      <c r="F6" s="11"/>
      <c r="G6" s="10"/>
      <c r="I6" s="9"/>
    </row>
    <row r="7" spans="3:10" ht="21.95" customHeight="1" x14ac:dyDescent="0.25">
      <c r="C7" s="345" t="s">
        <v>281</v>
      </c>
      <c r="D7" s="338">
        <f>SUM(D3:D6)</f>
        <v>596887.19999999995</v>
      </c>
      <c r="E7" s="340">
        <f>SUM(E3:E6)</f>
        <v>5.46</v>
      </c>
      <c r="F7" s="11"/>
      <c r="G7" s="10"/>
      <c r="I7" s="9"/>
    </row>
    <row r="8" spans="3:10" ht="21.95" customHeight="1" x14ac:dyDescent="0.25">
      <c r="D8" s="10"/>
      <c r="E8" s="10"/>
      <c r="F8" s="11"/>
      <c r="G8" s="10"/>
      <c r="I8" s="9"/>
    </row>
    <row r="9" spans="3:10" ht="21.95" customHeight="1" x14ac:dyDescent="0.25">
      <c r="C9" s="164" t="s">
        <v>285</v>
      </c>
      <c r="D9" s="10"/>
      <c r="E9" s="10"/>
    </row>
    <row r="10" spans="3:10" ht="30" customHeight="1" x14ac:dyDescent="0.25">
      <c r="C10" s="346" t="s">
        <v>280</v>
      </c>
      <c r="D10" s="172" t="s">
        <v>283</v>
      </c>
      <c r="E10" s="173" t="s">
        <v>284</v>
      </c>
    </row>
    <row r="11" spans="3:10" ht="21.95" customHeight="1" x14ac:dyDescent="0.25">
      <c r="C11" s="314" t="s">
        <v>383</v>
      </c>
      <c r="D11" s="339">
        <f>+pros3!E5</f>
        <v>540933.12</v>
      </c>
      <c r="E11" s="171">
        <f>+D11/pros3!$D$5</f>
        <v>2.88</v>
      </c>
    </row>
    <row r="12" spans="3:10" ht="21.95" customHeight="1" x14ac:dyDescent="0.25">
      <c r="C12" s="314" t="s">
        <v>223</v>
      </c>
      <c r="D12" s="339">
        <f>+pros3!F5</f>
        <v>240414.72</v>
      </c>
      <c r="E12" s="171">
        <f>+D12/pros3!$D$5</f>
        <v>1.28</v>
      </c>
    </row>
    <row r="13" spans="3:10" ht="21.95" customHeight="1" x14ac:dyDescent="0.25">
      <c r="C13" s="314" t="s">
        <v>384</v>
      </c>
      <c r="D13" s="339">
        <f>+pros3!G5</f>
        <v>56347.199999999997</v>
      </c>
      <c r="E13" s="171">
        <f>+D13/pros3!$D$5</f>
        <v>0.3</v>
      </c>
    </row>
    <row r="14" spans="3:10" ht="21.95" customHeight="1" x14ac:dyDescent="0.25">
      <c r="C14" s="314" t="s">
        <v>385</v>
      </c>
      <c r="D14" s="339">
        <f>+pros3!H5</f>
        <v>187824</v>
      </c>
      <c r="E14" s="171">
        <f>+D14/pros3!$D$5</f>
        <v>1</v>
      </c>
    </row>
    <row r="15" spans="3:10" ht="21.95" customHeight="1" x14ac:dyDescent="0.25">
      <c r="C15" s="345" t="s">
        <v>281</v>
      </c>
      <c r="D15" s="338">
        <f>SUM(D11:D14)</f>
        <v>1025519.0399999999</v>
      </c>
      <c r="E15" s="340">
        <f>SUM(E11:E14)</f>
        <v>5.46</v>
      </c>
    </row>
    <row r="16" spans="3:10" ht="21.95" customHeight="1" x14ac:dyDescent="0.25">
      <c r="D16" s="10"/>
      <c r="E16" s="10"/>
    </row>
    <row r="17" spans="3:6" ht="21.95" customHeight="1" x14ac:dyDescent="0.25">
      <c r="C17" s="164" t="s">
        <v>387</v>
      </c>
      <c r="D17" s="10"/>
      <c r="E17" s="10"/>
      <c r="F17" s="11"/>
    </row>
    <row r="18" spans="3:6" ht="30" customHeight="1" x14ac:dyDescent="0.25">
      <c r="C18" s="346" t="s">
        <v>280</v>
      </c>
      <c r="D18" s="172" t="s">
        <v>283</v>
      </c>
      <c r="E18" s="173" t="s">
        <v>284</v>
      </c>
      <c r="F18" s="11"/>
    </row>
    <row r="19" spans="3:6" ht="21.95" customHeight="1" x14ac:dyDescent="0.25">
      <c r="C19" s="314" t="s">
        <v>383</v>
      </c>
      <c r="D19" s="339">
        <f>+pros3!E6</f>
        <v>418576.32</v>
      </c>
      <c r="E19" s="171">
        <f>+D19/pros3!$D$6</f>
        <v>2.88</v>
      </c>
    </row>
    <row r="20" spans="3:6" ht="21.95" customHeight="1" x14ac:dyDescent="0.25">
      <c r="C20" s="314" t="s">
        <v>223</v>
      </c>
      <c r="D20" s="339">
        <f>+pros3!F6</f>
        <v>186033.92000000001</v>
      </c>
      <c r="E20" s="171">
        <f>+D20/pros3!$D$6</f>
        <v>1.28</v>
      </c>
      <c r="F20" s="11"/>
    </row>
    <row r="21" spans="3:6" ht="21.95" customHeight="1" x14ac:dyDescent="0.25">
      <c r="C21" s="314" t="s">
        <v>384</v>
      </c>
      <c r="D21" s="339">
        <f>+pros3!G6</f>
        <v>43601.7</v>
      </c>
      <c r="E21" s="171">
        <f>+D21/pros3!$D$6</f>
        <v>0.3</v>
      </c>
      <c r="F21" s="11"/>
    </row>
    <row r="22" spans="3:6" ht="21.95" customHeight="1" x14ac:dyDescent="0.25">
      <c r="C22" s="314" t="s">
        <v>385</v>
      </c>
      <c r="D22" s="339">
        <f>+pros3!H6</f>
        <v>145339</v>
      </c>
      <c r="E22" s="171">
        <f>+D22/pros3!$D$6</f>
        <v>1</v>
      </c>
      <c r="F22" s="11"/>
    </row>
    <row r="23" spans="3:6" ht="21.95" customHeight="1" x14ac:dyDescent="0.25">
      <c r="C23" s="345" t="s">
        <v>281</v>
      </c>
      <c r="D23" s="338">
        <f>SUM(D19:D22)</f>
        <v>793550.94</v>
      </c>
      <c r="E23" s="340">
        <f>SUM(E19:E22)</f>
        <v>5.46</v>
      </c>
      <c r="F23" s="11"/>
    </row>
    <row r="24" spans="3:6" ht="21.95" customHeight="1" x14ac:dyDescent="0.25">
      <c r="D24" s="10"/>
      <c r="E24" s="10"/>
      <c r="F24" s="11"/>
    </row>
    <row r="25" spans="3:6" ht="21.95" customHeight="1" x14ac:dyDescent="0.25">
      <c r="C25" s="164" t="s">
        <v>388</v>
      </c>
      <c r="D25" s="10"/>
      <c r="E25" s="10"/>
    </row>
    <row r="26" spans="3:6" ht="30" customHeight="1" x14ac:dyDescent="0.25">
      <c r="C26" s="346" t="s">
        <v>280</v>
      </c>
      <c r="D26" s="172" t="s">
        <v>283</v>
      </c>
      <c r="E26" s="173" t="s">
        <v>284</v>
      </c>
    </row>
    <row r="27" spans="3:6" ht="21.95" customHeight="1" x14ac:dyDescent="0.25">
      <c r="C27" s="314" t="s">
        <v>383</v>
      </c>
      <c r="D27" s="339">
        <f>+pros3!E7</f>
        <v>461750.39999999997</v>
      </c>
      <c r="E27" s="171">
        <f>+D27/pros3!$D$7</f>
        <v>2.88</v>
      </c>
    </row>
    <row r="28" spans="3:6" ht="21.95" customHeight="1" x14ac:dyDescent="0.25">
      <c r="C28" s="314" t="s">
        <v>223</v>
      </c>
      <c r="D28" s="339">
        <f>+pros3!F7</f>
        <v>205222.39999999999</v>
      </c>
      <c r="E28" s="171">
        <f>+D28/pros3!$D$7</f>
        <v>1.28</v>
      </c>
    </row>
    <row r="29" spans="3:6" ht="21.95" customHeight="1" x14ac:dyDescent="0.25">
      <c r="C29" s="314" t="s">
        <v>384</v>
      </c>
      <c r="D29" s="339">
        <f>+pros3!G7</f>
        <v>48099</v>
      </c>
      <c r="E29" s="171">
        <f>+D29/pros3!$D$7</f>
        <v>0.3</v>
      </c>
    </row>
    <row r="30" spans="3:6" ht="21.95" customHeight="1" x14ac:dyDescent="0.25">
      <c r="C30" s="314" t="s">
        <v>385</v>
      </c>
      <c r="D30" s="339">
        <f>+pros3!H7</f>
        <v>160330</v>
      </c>
      <c r="E30" s="171">
        <f>+D30/pros3!$D$7</f>
        <v>1</v>
      </c>
    </row>
    <row r="31" spans="3:6" ht="21.95" customHeight="1" x14ac:dyDescent="0.25">
      <c r="C31" s="345" t="s">
        <v>281</v>
      </c>
      <c r="D31" s="338">
        <f>SUM(D27:D30)</f>
        <v>875401.79999999993</v>
      </c>
      <c r="E31" s="340">
        <f>SUM(E27:E30)</f>
        <v>5.46</v>
      </c>
    </row>
    <row r="32" spans="3:6" ht="21.95" customHeight="1" x14ac:dyDescent="0.25">
      <c r="D32" s="10"/>
      <c r="E32" s="10"/>
    </row>
    <row r="33" spans="3:6" ht="21.95" customHeight="1" x14ac:dyDescent="0.25">
      <c r="C33" s="164" t="s">
        <v>389</v>
      </c>
      <c r="D33" s="10"/>
      <c r="E33" s="10"/>
      <c r="F33" s="11"/>
    </row>
    <row r="34" spans="3:6" ht="30" customHeight="1" x14ac:dyDescent="0.25">
      <c r="C34" s="346" t="s">
        <v>280</v>
      </c>
      <c r="D34" s="172" t="s">
        <v>283</v>
      </c>
      <c r="E34" s="173" t="s">
        <v>284</v>
      </c>
      <c r="F34" s="11"/>
    </row>
    <row r="35" spans="3:6" ht="21.95" customHeight="1" x14ac:dyDescent="0.25">
      <c r="C35" s="314" t="s">
        <v>383</v>
      </c>
      <c r="D35" s="339">
        <f>+pros3!E8</f>
        <v>533736</v>
      </c>
      <c r="E35" s="171">
        <f>+D35/pros3!$D$8</f>
        <v>2.88</v>
      </c>
    </row>
    <row r="36" spans="3:6" ht="21.95" customHeight="1" x14ac:dyDescent="0.25">
      <c r="C36" s="314" t="s">
        <v>223</v>
      </c>
      <c r="D36" s="339">
        <f>+pros3!F8</f>
        <v>237216</v>
      </c>
      <c r="E36" s="171">
        <f>+D36/pros3!$D$8</f>
        <v>1.28</v>
      </c>
      <c r="F36" s="11"/>
    </row>
    <row r="37" spans="3:6" ht="21.95" customHeight="1" x14ac:dyDescent="0.25">
      <c r="C37" s="314" t="s">
        <v>384</v>
      </c>
      <c r="D37" s="339">
        <f>+pros3!G8</f>
        <v>55597.5</v>
      </c>
      <c r="E37" s="171">
        <f>+D37/pros3!$D$8</f>
        <v>0.3</v>
      </c>
      <c r="F37" s="11"/>
    </row>
    <row r="38" spans="3:6" ht="21.95" customHeight="1" x14ac:dyDescent="0.25">
      <c r="C38" s="314" t="s">
        <v>385</v>
      </c>
      <c r="D38" s="339">
        <f>+pros3!H8</f>
        <v>185325</v>
      </c>
      <c r="E38" s="171">
        <f>+D38/pros3!$D$8</f>
        <v>1</v>
      </c>
      <c r="F38" s="11"/>
    </row>
    <row r="39" spans="3:6" ht="21.95" customHeight="1" x14ac:dyDescent="0.25">
      <c r="C39" s="345" t="s">
        <v>281</v>
      </c>
      <c r="D39" s="338">
        <f>SUM(D35:D38)</f>
        <v>1011874.5</v>
      </c>
      <c r="E39" s="340">
        <f>SUM(E35:E38)</f>
        <v>5.46</v>
      </c>
      <c r="F39" s="11"/>
    </row>
    <row r="40" spans="3:6" ht="21.95" customHeight="1" x14ac:dyDescent="0.25">
      <c r="D40" s="10"/>
      <c r="E40" s="10"/>
      <c r="F40" s="11"/>
    </row>
    <row r="41" spans="3:6" ht="21.95" customHeight="1" x14ac:dyDescent="0.25">
      <c r="C41" s="164" t="s">
        <v>390</v>
      </c>
      <c r="D41" s="10"/>
      <c r="E41" s="10"/>
    </row>
    <row r="42" spans="3:6" ht="30" customHeight="1" x14ac:dyDescent="0.25">
      <c r="C42" s="346" t="s">
        <v>280</v>
      </c>
      <c r="D42" s="172" t="s">
        <v>283</v>
      </c>
      <c r="E42" s="173" t="s">
        <v>284</v>
      </c>
    </row>
    <row r="43" spans="3:6" ht="21.95" customHeight="1" x14ac:dyDescent="0.25">
      <c r="C43" s="314" t="s">
        <v>383</v>
      </c>
      <c r="D43" s="339">
        <f>+pros3!E9</f>
        <v>440337.6</v>
      </c>
      <c r="E43" s="171">
        <f>+D43/pros3!$D$9</f>
        <v>2.88</v>
      </c>
    </row>
    <row r="44" spans="3:6" ht="21.95" customHeight="1" x14ac:dyDescent="0.25">
      <c r="C44" s="314" t="s">
        <v>223</v>
      </c>
      <c r="D44" s="339">
        <f>+pros3!F9</f>
        <v>195705.60000000001</v>
      </c>
      <c r="E44" s="171">
        <f>+D44/pros3!$D$9</f>
        <v>1.28</v>
      </c>
    </row>
    <row r="45" spans="3:6" ht="21.95" customHeight="1" x14ac:dyDescent="0.25">
      <c r="C45" s="314" t="s">
        <v>384</v>
      </c>
      <c r="D45" s="339">
        <f>+pros3!G9</f>
        <v>45868.5</v>
      </c>
      <c r="E45" s="171">
        <f>+D45/pros3!$D$9</f>
        <v>0.3</v>
      </c>
    </row>
    <row r="46" spans="3:6" ht="21.95" customHeight="1" x14ac:dyDescent="0.25">
      <c r="C46" s="314" t="s">
        <v>385</v>
      </c>
      <c r="D46" s="339">
        <f>+pros3!H9</f>
        <v>152895</v>
      </c>
      <c r="E46" s="171">
        <f>+D46/pros3!$D$9</f>
        <v>1</v>
      </c>
    </row>
    <row r="47" spans="3:6" ht="21.95" customHeight="1" x14ac:dyDescent="0.25">
      <c r="C47" s="345" t="s">
        <v>281</v>
      </c>
      <c r="D47" s="338">
        <f>SUM(D43:D46)</f>
        <v>834806.7</v>
      </c>
      <c r="E47" s="340">
        <f>SUM(E43:E46)</f>
        <v>5.46</v>
      </c>
    </row>
    <row r="48" spans="3:6" ht="21.95" customHeight="1" x14ac:dyDescent="0.25">
      <c r="D48" s="10"/>
      <c r="E48" s="10"/>
    </row>
    <row r="49" spans="2:6" ht="21.95" customHeight="1" x14ac:dyDescent="0.25">
      <c r="C49" s="164" t="s">
        <v>391</v>
      </c>
      <c r="D49" s="10"/>
      <c r="E49" s="10"/>
      <c r="F49" s="11"/>
    </row>
    <row r="50" spans="2:6" ht="30" customHeight="1" x14ac:dyDescent="0.25">
      <c r="C50" s="346" t="s">
        <v>280</v>
      </c>
      <c r="D50" s="172" t="s">
        <v>283</v>
      </c>
      <c r="E50" s="173" t="s">
        <v>284</v>
      </c>
      <c r="F50" s="11"/>
    </row>
    <row r="51" spans="2:6" ht="21.95" customHeight="1" x14ac:dyDescent="0.25">
      <c r="C51" s="314" t="s">
        <v>383</v>
      </c>
      <c r="D51" s="339">
        <f>+pros3!E10</f>
        <v>584026.55999999994</v>
      </c>
      <c r="E51" s="171">
        <f>+D51/pros3!$D$10</f>
        <v>2.88</v>
      </c>
    </row>
    <row r="52" spans="2:6" ht="21.95" customHeight="1" x14ac:dyDescent="0.25">
      <c r="C52" s="314" t="s">
        <v>223</v>
      </c>
      <c r="D52" s="339">
        <f>+pros3!F10</f>
        <v>259567.36000000002</v>
      </c>
      <c r="E52" s="171">
        <f>+D52/pros3!$D$10</f>
        <v>1.28</v>
      </c>
      <c r="F52" s="11"/>
    </row>
    <row r="53" spans="2:6" ht="21.95" customHeight="1" x14ac:dyDescent="0.25">
      <c r="C53" s="314" t="s">
        <v>384</v>
      </c>
      <c r="D53" s="339">
        <f>+pros3!G10</f>
        <v>60836.1</v>
      </c>
      <c r="E53" s="171">
        <f>+D53/pros3!$D$10</f>
        <v>0.3</v>
      </c>
      <c r="F53" s="11"/>
    </row>
    <row r="54" spans="2:6" ht="21.95" customHeight="1" x14ac:dyDescent="0.25">
      <c r="C54" s="314" t="s">
        <v>385</v>
      </c>
      <c r="D54" s="339">
        <f>+pros3!H10</f>
        <v>202787</v>
      </c>
      <c r="E54" s="171">
        <f>+D54/pros3!$D$10</f>
        <v>1</v>
      </c>
      <c r="F54" s="11"/>
    </row>
    <row r="55" spans="2:6" ht="21.95" customHeight="1" x14ac:dyDescent="0.25">
      <c r="C55" s="345" t="s">
        <v>281</v>
      </c>
      <c r="D55" s="338">
        <f>SUM(D51:D54)</f>
        <v>1107217.02</v>
      </c>
      <c r="E55" s="340">
        <f>SUM(E51:E54)</f>
        <v>5.46</v>
      </c>
      <c r="F55" s="11"/>
    </row>
    <row r="56" spans="2:6" ht="21.95" customHeight="1" x14ac:dyDescent="0.25">
      <c r="D56" s="10"/>
      <c r="E56" s="10"/>
      <c r="F56" s="11"/>
    </row>
    <row r="57" spans="2:6" ht="21.95" customHeight="1" x14ac:dyDescent="0.25">
      <c r="C57" s="164" t="s">
        <v>392</v>
      </c>
      <c r="D57" s="10"/>
      <c r="E57" s="10"/>
    </row>
    <row r="58" spans="2:6" ht="30" customHeight="1" x14ac:dyDescent="0.25">
      <c r="C58" s="346" t="s">
        <v>280</v>
      </c>
      <c r="D58" s="172" t="s">
        <v>283</v>
      </c>
      <c r="E58" s="173" t="s">
        <v>284</v>
      </c>
    </row>
    <row r="59" spans="2:6" ht="21.95" customHeight="1" x14ac:dyDescent="0.25">
      <c r="C59" s="314" t="s">
        <v>383</v>
      </c>
      <c r="D59" s="339">
        <f>+pros3!E11</f>
        <v>574159.67999999993</v>
      </c>
      <c r="E59" s="171">
        <f>+D59/pros3!$D$11</f>
        <v>2.88</v>
      </c>
    </row>
    <row r="60" spans="2:6" ht="21.95" customHeight="1" x14ac:dyDescent="0.25">
      <c r="C60" s="314" t="s">
        <v>223</v>
      </c>
      <c r="D60" s="339">
        <f>+pros3!F11</f>
        <v>255182.08000000002</v>
      </c>
      <c r="E60" s="171">
        <f>+D60/pros3!$D$11</f>
        <v>1.28</v>
      </c>
    </row>
    <row r="61" spans="2:6" ht="21.95" customHeight="1" x14ac:dyDescent="0.25">
      <c r="C61" s="314" t="s">
        <v>384</v>
      </c>
      <c r="D61" s="339">
        <f>+pros3!G11</f>
        <v>59808.299999999996</v>
      </c>
      <c r="E61" s="171">
        <f>+D61/pros3!$D$11</f>
        <v>0.3</v>
      </c>
    </row>
    <row r="62" spans="2:6" ht="21.95" customHeight="1" x14ac:dyDescent="0.25">
      <c r="C62" s="314" t="s">
        <v>385</v>
      </c>
      <c r="D62" s="339">
        <f>+pros3!H11</f>
        <v>199361</v>
      </c>
      <c r="E62" s="171">
        <f>+D62/pros3!$D$11</f>
        <v>1</v>
      </c>
    </row>
    <row r="63" spans="2:6" ht="21.95" customHeight="1" x14ac:dyDescent="0.25">
      <c r="C63" s="345" t="s">
        <v>281</v>
      </c>
      <c r="D63" s="338">
        <f>SUM(D59:D62)</f>
        <v>1088511.06</v>
      </c>
      <c r="E63" s="340">
        <f>SUM(E59:E62)</f>
        <v>5.46</v>
      </c>
    </row>
    <row r="64" spans="2:6" ht="9.75" customHeight="1" x14ac:dyDescent="0.25">
      <c r="B64" s="14"/>
      <c r="C64" s="341"/>
      <c r="D64" s="356"/>
      <c r="E64" s="357"/>
    </row>
    <row r="65" spans="2:5" ht="30" customHeight="1" x14ac:dyDescent="0.25">
      <c r="B65" s="14"/>
      <c r="C65" s="14"/>
      <c r="D65" s="15"/>
      <c r="E65" s="15"/>
    </row>
    <row r="66" spans="2:5" ht="30" customHeight="1" x14ac:dyDescent="0.25">
      <c r="C66" s="341" t="s">
        <v>369</v>
      </c>
      <c r="D66" s="342">
        <f>+D7+D15+D23+D31+D39+D47+D55+D63</f>
        <v>7333768.2599999998</v>
      </c>
    </row>
    <row r="67" spans="2:5" ht="30" customHeight="1" x14ac:dyDescent="0.25">
      <c r="D67" s="342">
        <f>+pros3!I12</f>
        <v>7333768.2599999998</v>
      </c>
    </row>
    <row r="68" spans="2:5" ht="30" customHeight="1" x14ac:dyDescent="0.25"/>
    <row r="69" spans="2:5" ht="30" customHeight="1" x14ac:dyDescent="0.25"/>
    <row r="70" spans="2:5" ht="30" customHeight="1" x14ac:dyDescent="0.25"/>
    <row r="71" spans="2:5" ht="30" customHeight="1" x14ac:dyDescent="0.25"/>
    <row r="72" spans="2:5" ht="30" customHeight="1" x14ac:dyDescent="0.25"/>
    <row r="73" spans="2:5" ht="30" customHeight="1" x14ac:dyDescent="0.25"/>
    <row r="74" spans="2:5" ht="30" customHeight="1" x14ac:dyDescent="0.25"/>
    <row r="75" spans="2:5" ht="30" customHeight="1" x14ac:dyDescent="0.25"/>
    <row r="76" spans="2:5" ht="30" customHeight="1" x14ac:dyDescent="0.25"/>
    <row r="77" spans="2:5" ht="30" customHeight="1" x14ac:dyDescent="0.25"/>
    <row r="78" spans="2:5" ht="30" customHeight="1" x14ac:dyDescent="0.25"/>
    <row r="79" spans="2:5" ht="30" customHeight="1" x14ac:dyDescent="0.25"/>
    <row r="80" spans="2:5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</sheetData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tabColor rgb="FFFF0000"/>
    <pageSetUpPr fitToPage="1"/>
  </sheetPr>
  <dimension ref="A1:U118"/>
  <sheetViews>
    <sheetView workbookViewId="0">
      <selection activeCell="A2" sqref="A2"/>
    </sheetView>
  </sheetViews>
  <sheetFormatPr defaultRowHeight="15" x14ac:dyDescent="0.25"/>
  <cols>
    <col min="2" max="2" width="21.5703125" customWidth="1"/>
    <col min="4" max="4" width="15.5703125" customWidth="1"/>
    <col min="5" max="6" width="12.7109375" customWidth="1"/>
    <col min="7" max="7" width="11.7109375" customWidth="1"/>
    <col min="8" max="8" width="15.5703125" customWidth="1"/>
  </cols>
  <sheetData>
    <row r="1" spans="1:21" x14ac:dyDescent="0.25">
      <c r="A1" s="16"/>
      <c r="N1" s="23"/>
      <c r="O1" s="23"/>
      <c r="P1" s="23"/>
      <c r="Q1" s="23"/>
      <c r="R1" s="24"/>
      <c r="S1" s="24"/>
      <c r="T1" s="24"/>
      <c r="U1" s="24"/>
    </row>
    <row r="2" spans="1:21" ht="18.75" x14ac:dyDescent="0.25">
      <c r="A2" s="337" t="s">
        <v>382</v>
      </c>
    </row>
    <row r="3" spans="1:21" x14ac:dyDescent="0.25">
      <c r="A3" s="16"/>
    </row>
    <row r="4" spans="1:21" ht="20.25" customHeight="1" x14ac:dyDescent="0.25">
      <c r="A4" s="25" t="s">
        <v>57</v>
      </c>
      <c r="B4" s="26" t="s">
        <v>58</v>
      </c>
      <c r="C4" s="26" t="s">
        <v>59</v>
      </c>
      <c r="D4" s="27" t="s">
        <v>60</v>
      </c>
      <c r="E4" s="28" t="s">
        <v>61</v>
      </c>
      <c r="F4" s="28" t="s">
        <v>62</v>
      </c>
      <c r="G4" s="28" t="s">
        <v>63</v>
      </c>
      <c r="H4" s="28" t="s">
        <v>64</v>
      </c>
    </row>
    <row r="5" spans="1:21" ht="18" x14ac:dyDescent="0.25">
      <c r="A5" s="29">
        <v>9</v>
      </c>
      <c r="B5" s="30" t="s">
        <v>65</v>
      </c>
      <c r="C5" s="31" t="s">
        <v>66</v>
      </c>
      <c r="D5" s="32" t="s">
        <v>67</v>
      </c>
      <c r="E5" s="33" t="s">
        <v>68</v>
      </c>
      <c r="F5" s="33" t="s">
        <v>69</v>
      </c>
      <c r="G5" s="33" t="s">
        <v>70</v>
      </c>
      <c r="H5" s="33" t="s">
        <v>71</v>
      </c>
    </row>
    <row r="6" spans="1:21" ht="18" x14ac:dyDescent="0.25">
      <c r="A6" s="29">
        <v>11</v>
      </c>
      <c r="B6" s="30" t="s">
        <v>72</v>
      </c>
      <c r="C6" s="31" t="s">
        <v>66</v>
      </c>
      <c r="D6" s="32" t="s">
        <v>67</v>
      </c>
      <c r="E6" s="33" t="s">
        <v>73</v>
      </c>
      <c r="F6" s="33" t="s">
        <v>74</v>
      </c>
      <c r="G6" s="33" t="s">
        <v>75</v>
      </c>
      <c r="H6" s="33" t="s">
        <v>76</v>
      </c>
    </row>
    <row r="7" spans="1:21" ht="15.75" customHeight="1" x14ac:dyDescent="0.25">
      <c r="A7" s="29">
        <v>12</v>
      </c>
      <c r="B7" s="30" t="s">
        <v>77</v>
      </c>
      <c r="C7" s="31" t="s">
        <v>66</v>
      </c>
      <c r="D7" s="32" t="s">
        <v>67</v>
      </c>
      <c r="E7" s="33" t="s">
        <v>78</v>
      </c>
      <c r="F7" s="33" t="s">
        <v>79</v>
      </c>
      <c r="G7" s="33" t="s">
        <v>80</v>
      </c>
      <c r="H7" s="33" t="s">
        <v>81</v>
      </c>
    </row>
    <row r="8" spans="1:21" ht="18" x14ac:dyDescent="0.25">
      <c r="A8" s="29">
        <v>31</v>
      </c>
      <c r="B8" s="30" t="s">
        <v>82</v>
      </c>
      <c r="C8" s="31" t="s">
        <v>66</v>
      </c>
      <c r="D8" s="32" t="s">
        <v>67</v>
      </c>
      <c r="E8" s="33" t="s">
        <v>83</v>
      </c>
      <c r="F8" s="33" t="s">
        <v>84</v>
      </c>
      <c r="G8" s="33" t="s">
        <v>85</v>
      </c>
      <c r="H8" s="33" t="s">
        <v>86</v>
      </c>
    </row>
    <row r="9" spans="1:21" ht="18" x14ac:dyDescent="0.25">
      <c r="A9" s="29">
        <v>43</v>
      </c>
      <c r="B9" s="30" t="s">
        <v>87</v>
      </c>
      <c r="C9" s="31" t="s">
        <v>66</v>
      </c>
      <c r="D9" s="32" t="s">
        <v>67</v>
      </c>
      <c r="E9" s="33" t="s">
        <v>88</v>
      </c>
      <c r="F9" s="33" t="s">
        <v>89</v>
      </c>
      <c r="G9" s="33" t="s">
        <v>90</v>
      </c>
      <c r="H9" s="33" t="s">
        <v>91</v>
      </c>
    </row>
    <row r="10" spans="1:21" ht="18" x14ac:dyDescent="0.25">
      <c r="A10" s="29">
        <v>46</v>
      </c>
      <c r="B10" s="32" t="s">
        <v>92</v>
      </c>
      <c r="C10" s="34" t="s">
        <v>66</v>
      </c>
      <c r="D10" s="32" t="s">
        <v>67</v>
      </c>
      <c r="E10" s="33" t="s">
        <v>93</v>
      </c>
      <c r="F10" s="33" t="s">
        <v>94</v>
      </c>
      <c r="G10" s="33" t="s">
        <v>75</v>
      </c>
      <c r="H10" s="33" t="s">
        <v>95</v>
      </c>
    </row>
    <row r="11" spans="1:21" ht="30" customHeight="1" x14ac:dyDescent="0.25">
      <c r="A11" s="29">
        <v>47</v>
      </c>
      <c r="B11" s="30" t="s">
        <v>96</v>
      </c>
      <c r="C11" s="31" t="s">
        <v>66</v>
      </c>
      <c r="D11" s="32" t="s">
        <v>67</v>
      </c>
      <c r="E11" s="33" t="s">
        <v>97</v>
      </c>
      <c r="F11" s="33" t="s">
        <v>98</v>
      </c>
      <c r="G11" s="33" t="s">
        <v>99</v>
      </c>
      <c r="H11" s="33" t="s">
        <v>100</v>
      </c>
    </row>
    <row r="12" spans="1:21" ht="18" x14ac:dyDescent="0.25">
      <c r="A12" s="29">
        <v>64</v>
      </c>
      <c r="B12" s="30" t="s">
        <v>101</v>
      </c>
      <c r="C12" s="31" t="s">
        <v>102</v>
      </c>
      <c r="D12" s="32" t="s">
        <v>67</v>
      </c>
      <c r="E12" s="33" t="s">
        <v>103</v>
      </c>
      <c r="F12" s="33" t="s">
        <v>104</v>
      </c>
      <c r="G12" s="33" t="s">
        <v>105</v>
      </c>
      <c r="H12" s="33" t="s">
        <v>106</v>
      </c>
    </row>
    <row r="13" spans="1:21" ht="18" x14ac:dyDescent="0.25">
      <c r="A13" s="29">
        <v>65</v>
      </c>
      <c r="B13" s="32" t="s">
        <v>107</v>
      </c>
      <c r="C13" s="31" t="s">
        <v>102</v>
      </c>
      <c r="D13" s="32" t="s">
        <v>67</v>
      </c>
      <c r="E13" s="33" t="s">
        <v>108</v>
      </c>
      <c r="F13" s="33" t="s">
        <v>109</v>
      </c>
      <c r="G13" s="33" t="s">
        <v>80</v>
      </c>
      <c r="H13" s="33" t="s">
        <v>110</v>
      </c>
    </row>
    <row r="14" spans="1:21" ht="18" x14ac:dyDescent="0.25">
      <c r="A14" s="29">
        <v>76</v>
      </c>
      <c r="B14" s="30" t="s">
        <v>111</v>
      </c>
      <c r="C14" s="31" t="s">
        <v>66</v>
      </c>
      <c r="D14" s="32" t="s">
        <v>67</v>
      </c>
      <c r="E14" s="33" t="s">
        <v>112</v>
      </c>
      <c r="F14" s="33" t="s">
        <v>113</v>
      </c>
      <c r="G14" s="33" t="s">
        <v>114</v>
      </c>
      <c r="H14" s="33" t="s">
        <v>115</v>
      </c>
    </row>
    <row r="15" spans="1:21" ht="18" x14ac:dyDescent="0.25">
      <c r="A15" s="29">
        <v>82</v>
      </c>
      <c r="B15" s="30" t="s">
        <v>116</v>
      </c>
      <c r="C15" s="31" t="s">
        <v>66</v>
      </c>
      <c r="D15" s="32" t="s">
        <v>67</v>
      </c>
      <c r="E15" s="33" t="s">
        <v>117</v>
      </c>
      <c r="F15" s="33" t="s">
        <v>118</v>
      </c>
      <c r="G15" s="33" t="s">
        <v>105</v>
      </c>
      <c r="H15" s="33" t="s">
        <v>106</v>
      </c>
    </row>
    <row r="16" spans="1:21" ht="18" x14ac:dyDescent="0.25">
      <c r="A16" s="29">
        <v>83</v>
      </c>
      <c r="B16" s="30" t="s">
        <v>119</v>
      </c>
      <c r="C16" s="31" t="s">
        <v>66</v>
      </c>
      <c r="D16" s="32" t="s">
        <v>67</v>
      </c>
      <c r="E16" s="33" t="s">
        <v>120</v>
      </c>
      <c r="F16" s="33" t="s">
        <v>121</v>
      </c>
      <c r="G16" s="36" t="s">
        <v>105</v>
      </c>
      <c r="H16" s="36" t="s">
        <v>122</v>
      </c>
    </row>
    <row r="17" spans="1:8" ht="18" x14ac:dyDescent="0.25">
      <c r="A17" s="29">
        <v>84</v>
      </c>
      <c r="B17" s="30" t="s">
        <v>123</v>
      </c>
      <c r="C17" s="31" t="s">
        <v>66</v>
      </c>
      <c r="D17" s="32" t="s">
        <v>67</v>
      </c>
      <c r="E17" s="33" t="s">
        <v>83</v>
      </c>
      <c r="F17" s="33" t="s">
        <v>84</v>
      </c>
      <c r="G17" s="33" t="s">
        <v>75</v>
      </c>
      <c r="H17" s="33" t="s">
        <v>76</v>
      </c>
    </row>
    <row r="18" spans="1:8" ht="18" x14ac:dyDescent="0.25">
      <c r="A18" s="29">
        <v>85</v>
      </c>
      <c r="B18" s="30" t="s">
        <v>124</v>
      </c>
      <c r="C18" s="31" t="s">
        <v>66</v>
      </c>
      <c r="D18" s="32" t="s">
        <v>67</v>
      </c>
      <c r="E18" s="33" t="s">
        <v>125</v>
      </c>
      <c r="F18" s="33" t="s">
        <v>126</v>
      </c>
      <c r="G18" s="33" t="s">
        <v>80</v>
      </c>
      <c r="H18" s="33" t="s">
        <v>127</v>
      </c>
    </row>
    <row r="19" spans="1:8" ht="18" x14ac:dyDescent="0.25">
      <c r="A19" s="29">
        <v>94</v>
      </c>
      <c r="B19" s="30" t="s">
        <v>128</v>
      </c>
      <c r="C19" s="31" t="s">
        <v>66</v>
      </c>
      <c r="D19" s="32" t="s">
        <v>67</v>
      </c>
      <c r="E19" s="33" t="s">
        <v>129</v>
      </c>
      <c r="F19" s="33" t="s">
        <v>130</v>
      </c>
      <c r="G19" s="33" t="s">
        <v>131</v>
      </c>
      <c r="H19" s="33" t="s">
        <v>132</v>
      </c>
    </row>
    <row r="20" spans="1:8" ht="18" x14ac:dyDescent="0.25">
      <c r="A20" s="29">
        <v>95</v>
      </c>
      <c r="B20" s="30" t="s">
        <v>133</v>
      </c>
      <c r="C20" s="31" t="s">
        <v>66</v>
      </c>
      <c r="D20" s="32" t="s">
        <v>67</v>
      </c>
      <c r="E20" s="33" t="s">
        <v>134</v>
      </c>
      <c r="F20" s="33" t="s">
        <v>135</v>
      </c>
      <c r="G20" s="33" t="s">
        <v>136</v>
      </c>
      <c r="H20" s="33" t="s">
        <v>137</v>
      </c>
    </row>
    <row r="21" spans="1:8" ht="18" x14ac:dyDescent="0.25">
      <c r="A21" s="29">
        <v>96</v>
      </c>
      <c r="B21" s="32" t="s">
        <v>138</v>
      </c>
      <c r="C21" s="34" t="s">
        <v>102</v>
      </c>
      <c r="D21" s="32" t="s">
        <v>67</v>
      </c>
      <c r="E21" s="33" t="s">
        <v>93</v>
      </c>
      <c r="F21" s="33" t="s">
        <v>94</v>
      </c>
      <c r="G21" s="33" t="s">
        <v>139</v>
      </c>
      <c r="H21" s="33" t="s">
        <v>140</v>
      </c>
    </row>
    <row r="22" spans="1:8" ht="18" customHeight="1" x14ac:dyDescent="0.25">
      <c r="A22" s="29">
        <v>97</v>
      </c>
      <c r="B22" s="30" t="s">
        <v>141</v>
      </c>
      <c r="C22" s="31" t="s">
        <v>66</v>
      </c>
      <c r="D22" s="32" t="s">
        <v>67</v>
      </c>
      <c r="E22" s="33" t="s">
        <v>142</v>
      </c>
      <c r="F22" s="33" t="s">
        <v>104</v>
      </c>
      <c r="G22" s="33" t="s">
        <v>105</v>
      </c>
      <c r="H22" s="33" t="s">
        <v>143</v>
      </c>
    </row>
    <row r="23" spans="1:8" ht="24.75" customHeight="1" x14ac:dyDescent="0.25">
      <c r="A23" s="29">
        <v>127</v>
      </c>
      <c r="B23" s="30" t="s">
        <v>144</v>
      </c>
      <c r="C23" s="31" t="s">
        <v>66</v>
      </c>
      <c r="D23" s="32" t="s">
        <v>67</v>
      </c>
      <c r="E23" s="33" t="s">
        <v>145</v>
      </c>
      <c r="F23" s="33" t="s">
        <v>146</v>
      </c>
      <c r="G23" s="33" t="s">
        <v>70</v>
      </c>
      <c r="H23" s="33" t="s">
        <v>147</v>
      </c>
    </row>
    <row r="24" spans="1:8" ht="18" x14ac:dyDescent="0.25">
      <c r="A24" s="29">
        <v>128</v>
      </c>
      <c r="B24" s="30" t="s">
        <v>148</v>
      </c>
      <c r="C24" s="31" t="s">
        <v>66</v>
      </c>
      <c r="D24" s="32" t="s">
        <v>67</v>
      </c>
      <c r="E24" s="33" t="s">
        <v>149</v>
      </c>
      <c r="F24" s="33" t="s">
        <v>150</v>
      </c>
      <c r="G24" s="33" t="s">
        <v>136</v>
      </c>
      <c r="H24" s="33" t="s">
        <v>151</v>
      </c>
    </row>
    <row r="25" spans="1:8" ht="18" x14ac:dyDescent="0.25">
      <c r="A25" s="29">
        <v>129</v>
      </c>
      <c r="B25" s="30" t="s">
        <v>152</v>
      </c>
      <c r="C25" s="31" t="s">
        <v>66</v>
      </c>
      <c r="D25" s="32" t="s">
        <v>67</v>
      </c>
      <c r="E25" s="33" t="s">
        <v>153</v>
      </c>
      <c r="F25" s="33" t="s">
        <v>154</v>
      </c>
      <c r="G25" s="33" t="s">
        <v>90</v>
      </c>
      <c r="H25" s="33" t="s">
        <v>155</v>
      </c>
    </row>
    <row r="26" spans="1:8" ht="21.75" customHeight="1" x14ac:dyDescent="0.25">
      <c r="A26" s="29">
        <v>130</v>
      </c>
      <c r="B26" s="30" t="s">
        <v>156</v>
      </c>
      <c r="C26" s="31" t="s">
        <v>66</v>
      </c>
      <c r="D26" s="32" t="s">
        <v>67</v>
      </c>
      <c r="E26" s="33" t="s">
        <v>149</v>
      </c>
      <c r="F26" s="33" t="s">
        <v>150</v>
      </c>
      <c r="G26" s="33" t="s">
        <v>70</v>
      </c>
      <c r="H26" s="33" t="s">
        <v>157</v>
      </c>
    </row>
    <row r="27" spans="1:8" ht="18" x14ac:dyDescent="0.25">
      <c r="A27" s="29">
        <v>132</v>
      </c>
      <c r="B27" s="30" t="s">
        <v>158</v>
      </c>
      <c r="C27" s="31" t="s">
        <v>102</v>
      </c>
      <c r="D27" s="32" t="s">
        <v>67</v>
      </c>
      <c r="E27" s="33" t="s">
        <v>159</v>
      </c>
      <c r="F27" s="33" t="s">
        <v>160</v>
      </c>
      <c r="G27" s="33" t="s">
        <v>105</v>
      </c>
      <c r="H27" s="33" t="s">
        <v>122</v>
      </c>
    </row>
    <row r="28" spans="1:8" ht="18" x14ac:dyDescent="0.25">
      <c r="A28" s="29">
        <v>133</v>
      </c>
      <c r="B28" s="30" t="s">
        <v>161</v>
      </c>
      <c r="C28" s="31" t="s">
        <v>66</v>
      </c>
      <c r="D28" s="32" t="s">
        <v>67</v>
      </c>
      <c r="E28" s="33" t="s">
        <v>162</v>
      </c>
      <c r="F28" s="33" t="s">
        <v>163</v>
      </c>
      <c r="G28" s="33" t="s">
        <v>80</v>
      </c>
      <c r="H28" s="33" t="s">
        <v>164</v>
      </c>
    </row>
    <row r="29" spans="1:8" ht="18" x14ac:dyDescent="0.25">
      <c r="A29" s="29">
        <v>170</v>
      </c>
      <c r="B29" s="30" t="s">
        <v>165</v>
      </c>
      <c r="C29" s="31" t="s">
        <v>66</v>
      </c>
      <c r="D29" s="32" t="s">
        <v>67</v>
      </c>
      <c r="E29" s="33" t="s">
        <v>166</v>
      </c>
      <c r="F29" s="33" t="s">
        <v>167</v>
      </c>
      <c r="G29" s="33" t="s">
        <v>168</v>
      </c>
      <c r="H29" s="33" t="s">
        <v>169</v>
      </c>
    </row>
    <row r="30" spans="1:8" ht="18" x14ac:dyDescent="0.25">
      <c r="A30" s="29">
        <v>187</v>
      </c>
      <c r="B30" s="30" t="s">
        <v>170</v>
      </c>
      <c r="C30" s="31" t="s">
        <v>66</v>
      </c>
      <c r="D30" s="32" t="s">
        <v>67</v>
      </c>
      <c r="E30" s="33" t="s">
        <v>97</v>
      </c>
      <c r="F30" s="33" t="s">
        <v>98</v>
      </c>
      <c r="G30" s="33" t="s">
        <v>80</v>
      </c>
      <c r="H30" s="33" t="s">
        <v>171</v>
      </c>
    </row>
    <row r="31" spans="1:8" ht="18" x14ac:dyDescent="0.25">
      <c r="A31" s="29">
        <v>188</v>
      </c>
      <c r="B31" s="32" t="s">
        <v>172</v>
      </c>
      <c r="C31" s="31" t="s">
        <v>66</v>
      </c>
      <c r="D31" s="32" t="s">
        <v>67</v>
      </c>
      <c r="E31" s="33" t="s">
        <v>162</v>
      </c>
      <c r="F31" s="33" t="s">
        <v>163</v>
      </c>
      <c r="G31" s="33" t="s">
        <v>80</v>
      </c>
      <c r="H31" s="33" t="s">
        <v>173</v>
      </c>
    </row>
    <row r="32" spans="1:8" x14ac:dyDescent="0.25">
      <c r="A32" s="29"/>
      <c r="B32" s="32" t="s">
        <v>310</v>
      </c>
      <c r="C32" s="31" t="s">
        <v>66</v>
      </c>
      <c r="D32" s="179" t="s">
        <v>314</v>
      </c>
      <c r="E32" s="179"/>
      <c r="F32" s="179"/>
      <c r="G32" s="33"/>
      <c r="H32" s="33" t="s">
        <v>311</v>
      </c>
    </row>
    <row r="33" spans="1:8" x14ac:dyDescent="0.25">
      <c r="A33" s="29"/>
      <c r="B33" s="32" t="s">
        <v>312</v>
      </c>
      <c r="C33" s="31" t="s">
        <v>66</v>
      </c>
      <c r="D33" s="179" t="str">
        <f>+D32</f>
        <v>in corso di registrazione</v>
      </c>
      <c r="E33" s="179"/>
      <c r="F33" s="179"/>
      <c r="G33" s="33"/>
      <c r="H33" s="33" t="s">
        <v>313</v>
      </c>
    </row>
    <row r="34" spans="1:8" x14ac:dyDescent="0.25">
      <c r="A34" s="37"/>
      <c r="B34" s="38"/>
      <c r="C34" s="38"/>
      <c r="D34" s="38"/>
      <c r="E34" s="38"/>
      <c r="F34" s="38"/>
      <c r="G34" s="39"/>
      <c r="H34" s="38"/>
    </row>
    <row r="35" spans="1:8" x14ac:dyDescent="0.25">
      <c r="A35" s="16"/>
    </row>
    <row r="36" spans="1:8" x14ac:dyDescent="0.25">
      <c r="A36" s="16"/>
    </row>
    <row r="37" spans="1:8" x14ac:dyDescent="0.25">
      <c r="A37" s="16"/>
    </row>
    <row r="38" spans="1:8" x14ac:dyDescent="0.25">
      <c r="A38" s="16"/>
    </row>
    <row r="39" spans="1:8" x14ac:dyDescent="0.25">
      <c r="A39" s="16"/>
    </row>
    <row r="40" spans="1:8" x14ac:dyDescent="0.25">
      <c r="A40" s="16"/>
    </row>
    <row r="41" spans="1:8" x14ac:dyDescent="0.25">
      <c r="A41" s="16"/>
    </row>
    <row r="42" spans="1:8" x14ac:dyDescent="0.25">
      <c r="A42" s="16"/>
    </row>
    <row r="43" spans="1:8" x14ac:dyDescent="0.25">
      <c r="A43" s="16"/>
    </row>
    <row r="44" spans="1:8" x14ac:dyDescent="0.25">
      <c r="A44" s="16"/>
    </row>
    <row r="45" spans="1:8" x14ac:dyDescent="0.25">
      <c r="A45" s="16"/>
    </row>
    <row r="46" spans="1:8" x14ac:dyDescent="0.25">
      <c r="A46" s="16"/>
    </row>
    <row r="47" spans="1:8" x14ac:dyDescent="0.25">
      <c r="A47" s="16"/>
    </row>
    <row r="48" spans="1:8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  <row r="52" spans="1:1" x14ac:dyDescent="0.25">
      <c r="A52" s="16"/>
    </row>
    <row r="53" spans="1:1" x14ac:dyDescent="0.25">
      <c r="A53" s="16"/>
    </row>
    <row r="54" spans="1:1" x14ac:dyDescent="0.25">
      <c r="A54" s="16"/>
    </row>
    <row r="55" spans="1:1" x14ac:dyDescent="0.25">
      <c r="A55" s="16"/>
    </row>
    <row r="56" spans="1:1" x14ac:dyDescent="0.25">
      <c r="A56" s="16"/>
    </row>
    <row r="57" spans="1:1" x14ac:dyDescent="0.25">
      <c r="A57" s="16"/>
    </row>
    <row r="58" spans="1:1" x14ac:dyDescent="0.25">
      <c r="A58" s="16"/>
    </row>
    <row r="59" spans="1:1" x14ac:dyDescent="0.25">
      <c r="A59" s="16"/>
    </row>
    <row r="60" spans="1:1" x14ac:dyDescent="0.25">
      <c r="A60" s="16"/>
    </row>
    <row r="61" spans="1:1" x14ac:dyDescent="0.25">
      <c r="A61" s="16"/>
    </row>
    <row r="62" spans="1:1" x14ac:dyDescent="0.25">
      <c r="A62" s="16"/>
    </row>
    <row r="63" spans="1:1" x14ac:dyDescent="0.25">
      <c r="A63" s="16"/>
    </row>
    <row r="64" spans="1:1" x14ac:dyDescent="0.25">
      <c r="A64" s="16"/>
    </row>
    <row r="65" spans="1:1" x14ac:dyDescent="0.25">
      <c r="A65" s="16"/>
    </row>
    <row r="66" spans="1:1" x14ac:dyDescent="0.25">
      <c r="A66" s="16"/>
    </row>
    <row r="67" spans="1:1" x14ac:dyDescent="0.25">
      <c r="A67" s="16"/>
    </row>
    <row r="68" spans="1:1" x14ac:dyDescent="0.25">
      <c r="A68" s="16"/>
    </row>
    <row r="69" spans="1:1" x14ac:dyDescent="0.25">
      <c r="A69" s="16"/>
    </row>
    <row r="70" spans="1:1" x14ac:dyDescent="0.25">
      <c r="A70" s="16"/>
    </row>
    <row r="71" spans="1:1" x14ac:dyDescent="0.25">
      <c r="A71" s="16"/>
    </row>
    <row r="72" spans="1:1" x14ac:dyDescent="0.25">
      <c r="A72" s="16"/>
    </row>
    <row r="73" spans="1:1" x14ac:dyDescent="0.25">
      <c r="A73" s="16"/>
    </row>
    <row r="74" spans="1:1" x14ac:dyDescent="0.25">
      <c r="A74" s="16"/>
    </row>
    <row r="75" spans="1:1" x14ac:dyDescent="0.25">
      <c r="A75" s="16"/>
    </row>
    <row r="76" spans="1:1" x14ac:dyDescent="0.25">
      <c r="A76" s="16"/>
    </row>
    <row r="77" spans="1:1" x14ac:dyDescent="0.25">
      <c r="A77" s="16"/>
    </row>
    <row r="78" spans="1:1" x14ac:dyDescent="0.25">
      <c r="A78" s="16"/>
    </row>
    <row r="79" spans="1:1" x14ac:dyDescent="0.25">
      <c r="A79" s="16"/>
    </row>
    <row r="80" spans="1:1" x14ac:dyDescent="0.25">
      <c r="A80" s="16"/>
    </row>
    <row r="81" spans="1:1" x14ac:dyDescent="0.25">
      <c r="A81" s="16"/>
    </row>
    <row r="82" spans="1:1" x14ac:dyDescent="0.25">
      <c r="A82" s="1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tabColor rgb="FFFF0000"/>
    <pageSetUpPr fitToPage="1"/>
  </sheetPr>
  <dimension ref="A1:AA145"/>
  <sheetViews>
    <sheetView topLeftCell="A16" workbookViewId="0">
      <selection activeCell="A30" sqref="A30:H30"/>
    </sheetView>
  </sheetViews>
  <sheetFormatPr defaultRowHeight="15" x14ac:dyDescent="0.25"/>
  <cols>
    <col min="2" max="2" width="21.5703125" customWidth="1"/>
    <col min="4" max="4" width="12.28515625" customWidth="1"/>
    <col min="5" max="5" width="1.28515625" customWidth="1"/>
    <col min="6" max="6" width="1" customWidth="1"/>
    <col min="8" max="8" width="15.5703125" customWidth="1"/>
  </cols>
  <sheetData>
    <row r="1" spans="1:27" ht="21" x14ac:dyDescent="0.35">
      <c r="A1" s="4" t="s">
        <v>33</v>
      </c>
      <c r="B1" s="1"/>
      <c r="C1" s="1"/>
    </row>
    <row r="2" spans="1:27" x14ac:dyDescent="0.25">
      <c r="A2" s="51"/>
      <c r="B2" s="52" t="s">
        <v>34</v>
      </c>
      <c r="C2" s="53"/>
      <c r="D2" s="2"/>
      <c r="E2" s="2"/>
      <c r="N2" s="7">
        <v>1</v>
      </c>
      <c r="O2" s="7">
        <v>2</v>
      </c>
      <c r="P2" s="7">
        <v>3</v>
      </c>
      <c r="Q2" s="7">
        <v>4</v>
      </c>
      <c r="R2" s="7">
        <v>5</v>
      </c>
      <c r="S2" s="7">
        <v>6</v>
      </c>
      <c r="T2" s="7">
        <v>7</v>
      </c>
    </row>
    <row r="3" spans="1:27" x14ac:dyDescent="0.25">
      <c r="A3" s="29">
        <f>+A2+1</f>
        <v>1</v>
      </c>
      <c r="B3" s="54" t="s">
        <v>35</v>
      </c>
      <c r="C3" s="55">
        <f>SUM(D3:Q3)</f>
        <v>0</v>
      </c>
      <c r="D3" s="50"/>
      <c r="E3" s="17"/>
      <c r="F3" s="17"/>
      <c r="G3" s="17"/>
      <c r="H3" s="17"/>
      <c r="I3" s="17"/>
      <c r="J3" s="17"/>
      <c r="K3" s="17"/>
      <c r="L3" s="18"/>
      <c r="M3" s="18"/>
      <c r="N3" s="19"/>
      <c r="O3" s="19"/>
      <c r="P3" s="19"/>
      <c r="Q3" s="19"/>
      <c r="R3" s="19"/>
      <c r="S3" s="19"/>
      <c r="T3" s="19"/>
    </row>
    <row r="4" spans="1:27" x14ac:dyDescent="0.25">
      <c r="A4" s="29">
        <f>+A3+1</f>
        <v>2</v>
      </c>
      <c r="B4" s="54" t="s">
        <v>36</v>
      </c>
      <c r="C4" s="55">
        <f t="shared" ref="C4:C23" si="0">SUM(D4:Q4)</f>
        <v>0</v>
      </c>
      <c r="D4" s="50"/>
      <c r="E4" s="17"/>
      <c r="F4" s="17"/>
      <c r="G4" s="17"/>
      <c r="H4" s="17"/>
      <c r="I4" s="17"/>
      <c r="J4" s="17"/>
      <c r="K4" s="17"/>
      <c r="L4" s="18"/>
      <c r="M4" s="18"/>
      <c r="N4" s="19"/>
      <c r="O4" s="19"/>
      <c r="P4" s="19"/>
      <c r="Q4" s="19"/>
      <c r="R4" s="19"/>
      <c r="S4" s="19"/>
      <c r="T4" s="19"/>
    </row>
    <row r="5" spans="1:27" ht="23.25" x14ac:dyDescent="0.25">
      <c r="A5" s="29">
        <f t="shared" ref="A5:A23" si="1">+A4+1</f>
        <v>3</v>
      </c>
      <c r="B5" s="54" t="s">
        <v>37</v>
      </c>
      <c r="C5" s="55">
        <f t="shared" si="0"/>
        <v>2</v>
      </c>
      <c r="D5" s="50">
        <v>1</v>
      </c>
      <c r="E5" s="17">
        <v>1</v>
      </c>
      <c r="F5" s="17"/>
      <c r="G5" s="17"/>
      <c r="H5" s="17"/>
      <c r="I5" s="17"/>
      <c r="J5" s="17"/>
      <c r="K5" s="17"/>
      <c r="L5" s="18"/>
      <c r="M5" s="18"/>
      <c r="N5" s="20" t="str">
        <f>+B47</f>
        <v>Mela di Valtellina</v>
      </c>
      <c r="O5" s="20" t="str">
        <f>+B51</f>
        <v>Pera mantovana</v>
      </c>
      <c r="P5" s="20"/>
      <c r="Q5" s="20"/>
      <c r="R5" s="20"/>
      <c r="S5" s="20"/>
      <c r="T5" s="20"/>
      <c r="U5" s="174"/>
      <c r="V5" s="21"/>
      <c r="W5" s="6"/>
      <c r="X5" s="6"/>
      <c r="Y5" s="6"/>
      <c r="Z5" s="6"/>
      <c r="AA5" s="6"/>
    </row>
    <row r="6" spans="1:27" x14ac:dyDescent="0.25">
      <c r="A6" s="29">
        <f t="shared" si="1"/>
        <v>4</v>
      </c>
      <c r="B6" s="54" t="s">
        <v>38</v>
      </c>
      <c r="C6" s="55">
        <f t="shared" si="0"/>
        <v>0</v>
      </c>
      <c r="D6" s="50"/>
      <c r="E6" s="17"/>
      <c r="F6" s="17"/>
      <c r="G6" s="17"/>
      <c r="H6" s="17"/>
      <c r="I6" s="17"/>
      <c r="J6" s="17"/>
      <c r="K6" s="17"/>
      <c r="L6" s="18"/>
      <c r="M6" s="18"/>
      <c r="N6" s="20"/>
      <c r="O6" s="20"/>
      <c r="P6" s="20"/>
      <c r="Q6" s="20"/>
      <c r="R6" s="20"/>
      <c r="S6" s="20"/>
      <c r="T6" s="20"/>
      <c r="U6" s="174"/>
      <c r="V6" s="21"/>
      <c r="W6" s="6"/>
      <c r="X6" s="6"/>
      <c r="Y6" s="6"/>
      <c r="Z6" s="6"/>
      <c r="AA6" s="6"/>
    </row>
    <row r="7" spans="1:27" ht="23.25" x14ac:dyDescent="0.25">
      <c r="A7" s="29">
        <f t="shared" si="1"/>
        <v>5</v>
      </c>
      <c r="B7" s="54" t="s">
        <v>39</v>
      </c>
      <c r="C7" s="55">
        <f t="shared" si="0"/>
        <v>2</v>
      </c>
      <c r="D7" s="50">
        <v>1</v>
      </c>
      <c r="E7" s="17">
        <v>1</v>
      </c>
      <c r="F7" s="17"/>
      <c r="G7" s="17"/>
      <c r="H7" s="17"/>
      <c r="I7" s="17"/>
      <c r="J7" s="17"/>
      <c r="K7" s="17"/>
      <c r="L7" s="18"/>
      <c r="M7" s="18"/>
      <c r="N7" s="20" t="str">
        <f>+B36</f>
        <v>Ciliegia di Marostica</v>
      </c>
      <c r="O7" s="20"/>
      <c r="P7" s="20" t="str">
        <f>+B52</f>
        <v>Pesca di Verona</v>
      </c>
      <c r="Q7" s="20"/>
      <c r="R7" s="20"/>
      <c r="S7" s="20"/>
      <c r="T7" s="20"/>
      <c r="U7" s="174"/>
      <c r="V7" s="21"/>
      <c r="W7" s="6"/>
      <c r="X7" s="6"/>
      <c r="Y7" s="6"/>
      <c r="Z7" s="6"/>
      <c r="AA7" s="6"/>
    </row>
    <row r="8" spans="1:27" ht="23.25" x14ac:dyDescent="0.25">
      <c r="A8" s="29">
        <f t="shared" si="1"/>
        <v>6</v>
      </c>
      <c r="B8" s="54" t="s">
        <v>40</v>
      </c>
      <c r="C8" s="55">
        <f t="shared" si="0"/>
        <v>1</v>
      </c>
      <c r="D8" s="50">
        <v>1</v>
      </c>
      <c r="E8" s="17"/>
      <c r="F8" s="17"/>
      <c r="G8" s="17"/>
      <c r="H8" s="17"/>
      <c r="I8" s="17"/>
      <c r="J8" s="17"/>
      <c r="K8" s="17"/>
      <c r="L8" s="18"/>
      <c r="M8" s="18"/>
      <c r="N8" s="20" t="str">
        <f>+B48</f>
        <v>Mela Val di Non</v>
      </c>
      <c r="O8" s="20"/>
      <c r="P8" s="20"/>
      <c r="Q8" s="20"/>
      <c r="R8" s="20"/>
      <c r="S8" s="20"/>
      <c r="T8" s="20"/>
      <c r="U8" s="174"/>
      <c r="V8" s="21"/>
      <c r="W8" s="6"/>
      <c r="X8" s="6"/>
      <c r="Y8" s="6"/>
      <c r="Z8" s="6"/>
      <c r="AA8" s="6"/>
    </row>
    <row r="9" spans="1:27" ht="45.75" x14ac:dyDescent="0.25">
      <c r="A9" s="29">
        <f t="shared" si="1"/>
        <v>7</v>
      </c>
      <c r="B9" s="54" t="s">
        <v>41</v>
      </c>
      <c r="C9" s="55">
        <f>SUM(D9:Q9)</f>
        <v>1</v>
      </c>
      <c r="D9" s="50">
        <v>1</v>
      </c>
      <c r="E9" s="17"/>
      <c r="F9" s="17"/>
      <c r="G9" s="17"/>
      <c r="H9" s="17"/>
      <c r="I9" s="17"/>
      <c r="J9" s="17"/>
      <c r="K9" s="17"/>
      <c r="L9" s="18"/>
      <c r="M9" s="18"/>
      <c r="N9" s="20" t="str">
        <f>+B46</f>
        <v>Mela Alto Adige o Sudtiroler Apfel</v>
      </c>
      <c r="O9" s="20"/>
      <c r="P9" s="20"/>
      <c r="Q9" s="20"/>
      <c r="R9" s="20"/>
      <c r="S9" s="20"/>
      <c r="T9" s="20"/>
      <c r="U9" s="174"/>
      <c r="V9" s="21"/>
      <c r="W9" s="6"/>
      <c r="X9" s="6"/>
      <c r="Y9" s="6"/>
      <c r="Z9" s="6"/>
      <c r="AA9" s="6"/>
    </row>
    <row r="10" spans="1:27" x14ac:dyDescent="0.25">
      <c r="A10" s="29">
        <f t="shared" si="1"/>
        <v>8</v>
      </c>
      <c r="B10" s="54" t="s">
        <v>42</v>
      </c>
      <c r="C10" s="55">
        <f t="shared" si="0"/>
        <v>0</v>
      </c>
      <c r="D10" s="50"/>
      <c r="E10" s="17"/>
      <c r="F10" s="17"/>
      <c r="G10" s="17"/>
      <c r="H10" s="17"/>
      <c r="I10" s="17"/>
      <c r="J10" s="17"/>
      <c r="K10" s="17"/>
      <c r="L10" s="18"/>
      <c r="M10" s="18"/>
      <c r="N10" s="20"/>
      <c r="O10" s="20"/>
      <c r="P10" s="20"/>
      <c r="Q10" s="20"/>
      <c r="R10" s="20"/>
      <c r="S10" s="20"/>
      <c r="T10" s="20"/>
      <c r="U10" s="174"/>
      <c r="V10" s="21"/>
      <c r="W10" s="6"/>
      <c r="X10" s="6"/>
      <c r="Y10" s="6"/>
      <c r="Z10" s="6"/>
      <c r="AA10" s="6"/>
    </row>
    <row r="11" spans="1:27" ht="34.5" x14ac:dyDescent="0.25">
      <c r="A11" s="29">
        <f t="shared" si="1"/>
        <v>9</v>
      </c>
      <c r="B11" s="54" t="s">
        <v>43</v>
      </c>
      <c r="C11" s="55">
        <f t="shared" si="0"/>
        <v>3</v>
      </c>
      <c r="D11" s="50">
        <v>1</v>
      </c>
      <c r="E11" s="17">
        <v>1</v>
      </c>
      <c r="F11" s="17">
        <v>1</v>
      </c>
      <c r="G11" s="17"/>
      <c r="H11" s="17"/>
      <c r="I11" s="17"/>
      <c r="J11" s="17"/>
      <c r="K11" s="17"/>
      <c r="L11" s="18"/>
      <c r="M11" s="18"/>
      <c r="N11" s="20" t="str">
        <f>+B32</f>
        <v>Amarene Brusche di Modena</v>
      </c>
      <c r="O11" s="20" t="str">
        <f>+B50</f>
        <v>Pera dell'Emilia Romagna</v>
      </c>
      <c r="P11" s="20" t="str">
        <f>+B53</f>
        <v>Pesca e Nettarina di Romagna</v>
      </c>
      <c r="Q11" s="20"/>
      <c r="R11" s="20"/>
      <c r="S11" s="20"/>
      <c r="T11" s="20"/>
      <c r="U11" s="174"/>
      <c r="V11" s="21"/>
      <c r="W11" s="6"/>
      <c r="X11" s="6"/>
      <c r="Y11" s="6"/>
      <c r="Z11" s="6"/>
      <c r="AA11" s="6"/>
    </row>
    <row r="12" spans="1:27" x14ac:dyDescent="0.25">
      <c r="A12" s="29">
        <f t="shared" si="1"/>
        <v>10</v>
      </c>
      <c r="B12" s="54" t="s">
        <v>44</v>
      </c>
      <c r="C12" s="55">
        <f t="shared" si="0"/>
        <v>0</v>
      </c>
      <c r="D12" s="50"/>
      <c r="E12" s="17"/>
      <c r="F12" s="17"/>
      <c r="G12" s="17"/>
      <c r="H12" s="17"/>
      <c r="I12" s="17"/>
      <c r="J12" s="17"/>
      <c r="K12" s="17"/>
      <c r="L12" s="18"/>
      <c r="M12" s="18"/>
      <c r="N12" s="20"/>
      <c r="O12" s="20"/>
      <c r="P12" s="20"/>
      <c r="Q12" s="20"/>
      <c r="R12" s="20"/>
      <c r="S12" s="20"/>
      <c r="T12" s="20"/>
      <c r="U12" s="174"/>
      <c r="V12" s="21"/>
      <c r="W12" s="6"/>
      <c r="X12" s="6"/>
      <c r="Y12" s="6"/>
      <c r="Z12" s="6"/>
      <c r="AA12" s="6"/>
    </row>
    <row r="13" spans="1:27" x14ac:dyDescent="0.25">
      <c r="A13" s="29">
        <f t="shared" si="1"/>
        <v>11</v>
      </c>
      <c r="B13" s="54" t="s">
        <v>45</v>
      </c>
      <c r="C13" s="55">
        <f t="shared" si="0"/>
        <v>0</v>
      </c>
      <c r="D13" s="50"/>
      <c r="E13" s="17"/>
      <c r="F13" s="17"/>
      <c r="G13" s="17"/>
      <c r="H13" s="17"/>
      <c r="I13" s="17"/>
      <c r="J13" s="17"/>
      <c r="K13" s="17"/>
      <c r="L13" s="18"/>
      <c r="M13" s="18"/>
      <c r="N13" s="20"/>
      <c r="O13" s="20"/>
      <c r="P13" s="20"/>
      <c r="Q13" s="20"/>
      <c r="R13" s="20"/>
      <c r="S13" s="20"/>
      <c r="T13" s="20"/>
      <c r="U13" s="174"/>
      <c r="V13" s="21"/>
      <c r="W13" s="6"/>
      <c r="X13" s="6"/>
      <c r="Y13" s="6"/>
      <c r="Z13" s="6"/>
      <c r="AA13" s="6"/>
    </row>
    <row r="14" spans="1:27" x14ac:dyDescent="0.25">
      <c r="A14" s="29">
        <f t="shared" si="1"/>
        <v>12</v>
      </c>
      <c r="B14" s="54" t="s">
        <v>46</v>
      </c>
      <c r="C14" s="55">
        <f t="shared" si="0"/>
        <v>0</v>
      </c>
      <c r="D14" s="50"/>
      <c r="E14" s="17"/>
      <c r="F14" s="17"/>
      <c r="G14" s="17"/>
      <c r="H14" s="17"/>
      <c r="I14" s="17"/>
      <c r="J14" s="17"/>
      <c r="K14" s="17"/>
      <c r="L14" s="18"/>
      <c r="M14" s="18"/>
      <c r="N14" s="20"/>
      <c r="O14" s="20"/>
      <c r="P14" s="20"/>
      <c r="Q14" s="20"/>
      <c r="R14" s="20"/>
      <c r="S14" s="20"/>
      <c r="T14" s="20"/>
      <c r="U14" s="174"/>
      <c r="V14" s="21"/>
      <c r="W14" s="6"/>
      <c r="X14" s="6"/>
      <c r="Y14" s="6"/>
      <c r="Z14" s="6"/>
      <c r="AA14" s="6"/>
    </row>
    <row r="15" spans="1:27" ht="34.5" x14ac:dyDescent="0.25">
      <c r="A15" s="29">
        <f t="shared" si="1"/>
        <v>13</v>
      </c>
      <c r="B15" s="54" t="s">
        <v>47</v>
      </c>
      <c r="C15" s="55">
        <f t="shared" si="0"/>
        <v>2</v>
      </c>
      <c r="D15" s="50">
        <v>1</v>
      </c>
      <c r="E15" s="17">
        <v>1</v>
      </c>
      <c r="F15" s="17"/>
      <c r="G15" s="17"/>
      <c r="H15" s="17"/>
      <c r="I15" s="17"/>
      <c r="J15" s="17"/>
      <c r="K15" s="17"/>
      <c r="L15" s="18"/>
      <c r="M15" s="18"/>
      <c r="N15" s="20" t="str">
        <f>+B41</f>
        <v>Kiwi Latina</v>
      </c>
      <c r="O15" s="20" t="str">
        <f>+B56</f>
        <v>Sedano Bianco di Sperlonga</v>
      </c>
      <c r="P15" s="20"/>
      <c r="Q15" s="20"/>
      <c r="R15" s="20"/>
      <c r="S15" s="20"/>
      <c r="T15" s="20"/>
      <c r="U15" s="174"/>
      <c r="V15" s="21"/>
      <c r="W15" s="6"/>
      <c r="X15" s="6"/>
      <c r="Y15" s="6"/>
      <c r="Z15" s="6"/>
      <c r="AA15" s="6"/>
    </row>
    <row r="16" spans="1:27" ht="45.75" x14ac:dyDescent="0.25">
      <c r="A16" s="29">
        <f t="shared" si="1"/>
        <v>14</v>
      </c>
      <c r="B16" s="54" t="s">
        <v>48</v>
      </c>
      <c r="C16" s="55">
        <f t="shared" si="0"/>
        <v>1</v>
      </c>
      <c r="D16" s="50">
        <v>1</v>
      </c>
      <c r="E16" s="17"/>
      <c r="F16" s="17"/>
      <c r="G16" s="17"/>
      <c r="H16" s="17"/>
      <c r="I16" s="17"/>
      <c r="J16" s="17"/>
      <c r="K16" s="17"/>
      <c r="L16" s="18"/>
      <c r="M16" s="18"/>
      <c r="N16" s="20" t="str">
        <f>+B35</f>
        <v>Carota dell'Altopiano del Fucino</v>
      </c>
      <c r="O16" s="20"/>
      <c r="P16" s="20"/>
      <c r="Q16" s="20"/>
      <c r="R16" s="20"/>
      <c r="S16" s="20"/>
      <c r="T16" s="20"/>
      <c r="U16" s="174"/>
      <c r="V16" s="21"/>
      <c r="W16" s="6"/>
      <c r="X16" s="6"/>
      <c r="Y16" s="6"/>
      <c r="Z16" s="6"/>
      <c r="AA16" s="6"/>
    </row>
    <row r="17" spans="1:27" x14ac:dyDescent="0.25">
      <c r="A17" s="29">
        <f t="shared" si="1"/>
        <v>15</v>
      </c>
      <c r="B17" s="54" t="s">
        <v>49</v>
      </c>
      <c r="C17" s="55">
        <f t="shared" si="0"/>
        <v>0</v>
      </c>
      <c r="D17" s="50"/>
      <c r="E17" s="17"/>
      <c r="F17" s="17"/>
      <c r="G17" s="17"/>
      <c r="H17" s="17"/>
      <c r="I17" s="17"/>
      <c r="J17" s="17"/>
      <c r="K17" s="17"/>
      <c r="L17" s="18"/>
      <c r="M17" s="18"/>
      <c r="N17" s="20"/>
      <c r="O17" s="20"/>
      <c r="P17" s="20"/>
      <c r="Q17" s="20"/>
      <c r="R17" s="20"/>
      <c r="S17" s="20"/>
      <c r="T17" s="20"/>
      <c r="U17" s="174"/>
      <c r="V17" s="21"/>
      <c r="W17" s="6"/>
      <c r="X17" s="6"/>
      <c r="Y17" s="6"/>
      <c r="Z17" s="6"/>
      <c r="AA17" s="6"/>
    </row>
    <row r="18" spans="1:27" ht="45.75" x14ac:dyDescent="0.25">
      <c r="A18" s="29">
        <f t="shared" si="1"/>
        <v>16</v>
      </c>
      <c r="B18" s="54" t="s">
        <v>50</v>
      </c>
      <c r="C18" s="55">
        <f t="shared" si="0"/>
        <v>5</v>
      </c>
      <c r="D18" s="50">
        <v>1</v>
      </c>
      <c r="E18" s="17">
        <v>1</v>
      </c>
      <c r="F18" s="17">
        <v>1</v>
      </c>
      <c r="G18" s="17">
        <v>1</v>
      </c>
      <c r="H18" s="17">
        <v>1</v>
      </c>
      <c r="I18" s="17"/>
      <c r="J18" s="17"/>
      <c r="K18" s="17"/>
      <c r="L18" s="18"/>
      <c r="M18" s="18"/>
      <c r="N18" s="20" t="str">
        <f>+B39</f>
        <v>Fico Bianco del Cilento</v>
      </c>
      <c r="O18" s="20" t="str">
        <f>+B42</f>
        <v>Limone Costa d'Amalfi</v>
      </c>
      <c r="P18" s="20" t="str">
        <f>+B43</f>
        <v>Limone di Sorrento</v>
      </c>
      <c r="Q18" s="20" t="str">
        <f>+B49</f>
        <v>Melannurca Campana</v>
      </c>
      <c r="R18" s="20" t="str">
        <f>+B54</f>
        <v>Pomodorino del Piennolo del Vesuvio</v>
      </c>
      <c r="S18" s="20"/>
      <c r="T18" s="20"/>
      <c r="U18" s="174"/>
      <c r="V18" s="21"/>
      <c r="W18" s="6"/>
      <c r="X18" s="6"/>
      <c r="Y18" s="6"/>
      <c r="Z18" s="6"/>
      <c r="AA18" s="6"/>
    </row>
    <row r="19" spans="1:27" ht="34.5" x14ac:dyDescent="0.25">
      <c r="A19" s="29">
        <f t="shared" si="1"/>
        <v>17</v>
      </c>
      <c r="B19" s="54" t="s">
        <v>51</v>
      </c>
      <c r="C19" s="55">
        <f t="shared" si="0"/>
        <v>3</v>
      </c>
      <c r="D19" s="50">
        <v>1</v>
      </c>
      <c r="E19" s="17">
        <v>1</v>
      </c>
      <c r="F19" s="17">
        <v>1</v>
      </c>
      <c r="G19" s="17"/>
      <c r="H19" s="17"/>
      <c r="I19" s="17"/>
      <c r="J19" s="17"/>
      <c r="K19" s="17"/>
      <c r="L19" s="18"/>
      <c r="M19" s="18"/>
      <c r="N19" s="20" t="str">
        <f>+B33</f>
        <v>Arancia del Gargano</v>
      </c>
      <c r="O19" s="20" t="str">
        <f>+B37</f>
        <v>Clementine del Golfo di Taranto</v>
      </c>
      <c r="P19" s="20"/>
      <c r="Q19" s="20" t="str">
        <f>+B44</f>
        <v>Limone Femminello del Gargano</v>
      </c>
      <c r="R19" s="20"/>
      <c r="S19" s="20"/>
      <c r="T19" s="20"/>
      <c r="U19" s="174"/>
      <c r="V19" s="21"/>
      <c r="W19" s="6"/>
      <c r="X19" s="6"/>
      <c r="Y19" s="6"/>
      <c r="Z19" s="6"/>
      <c r="AA19" s="6"/>
    </row>
    <row r="20" spans="1:27" x14ac:dyDescent="0.25">
      <c r="A20" s="29">
        <f t="shared" si="1"/>
        <v>18</v>
      </c>
      <c r="B20" s="54" t="s">
        <v>52</v>
      </c>
      <c r="C20" s="55">
        <f t="shared" si="0"/>
        <v>0</v>
      </c>
      <c r="D20" s="50"/>
      <c r="E20" s="17"/>
      <c r="F20" s="17"/>
      <c r="G20" s="17"/>
      <c r="H20" s="17"/>
      <c r="I20" s="17"/>
      <c r="J20" s="17"/>
      <c r="K20" s="17"/>
      <c r="L20" s="18"/>
      <c r="M20" s="18"/>
      <c r="N20" s="20"/>
      <c r="O20" s="20"/>
      <c r="P20" s="20"/>
      <c r="Q20" s="20"/>
      <c r="R20" s="20"/>
      <c r="S20" s="20"/>
      <c r="T20" s="20"/>
      <c r="U20" s="174"/>
      <c r="V20" s="21"/>
      <c r="W20" s="6"/>
      <c r="X20" s="6"/>
      <c r="Y20" s="6"/>
      <c r="Z20" s="6"/>
      <c r="AA20" s="6"/>
    </row>
    <row r="21" spans="1:27" ht="23.25" x14ac:dyDescent="0.25">
      <c r="A21" s="29">
        <f t="shared" si="1"/>
        <v>19</v>
      </c>
      <c r="B21" s="54" t="s">
        <v>53</v>
      </c>
      <c r="C21" s="55">
        <f t="shared" si="0"/>
        <v>1</v>
      </c>
      <c r="D21" s="50">
        <v>1</v>
      </c>
      <c r="E21" s="17"/>
      <c r="F21" s="17"/>
      <c r="G21" s="17"/>
      <c r="H21" s="17"/>
      <c r="I21" s="17"/>
      <c r="J21" s="17"/>
      <c r="K21" s="17"/>
      <c r="L21" s="18"/>
      <c r="M21" s="18"/>
      <c r="N21" s="20" t="str">
        <f>+B38</f>
        <v>Clementine di Calabria</v>
      </c>
      <c r="O21" s="20"/>
      <c r="P21" s="20"/>
      <c r="Q21" s="20"/>
      <c r="R21" s="20"/>
      <c r="S21" s="20"/>
      <c r="T21" s="20"/>
      <c r="U21" s="174"/>
      <c r="V21" s="21"/>
      <c r="W21" s="6"/>
      <c r="X21" s="6"/>
      <c r="Y21" s="6"/>
      <c r="Z21" s="6"/>
      <c r="AA21" s="6"/>
    </row>
    <row r="22" spans="1:27" ht="34.5" x14ac:dyDescent="0.25">
      <c r="A22" s="29">
        <f t="shared" si="1"/>
        <v>20</v>
      </c>
      <c r="B22" s="54" t="s">
        <v>54</v>
      </c>
      <c r="C22" s="55">
        <f t="shared" si="0"/>
        <v>8</v>
      </c>
      <c r="D22" s="50">
        <v>1</v>
      </c>
      <c r="E22" s="17">
        <v>1</v>
      </c>
      <c r="F22" s="17">
        <v>1</v>
      </c>
      <c r="G22" s="17">
        <v>1</v>
      </c>
      <c r="H22" s="17">
        <v>1</v>
      </c>
      <c r="I22" s="17">
        <v>1</v>
      </c>
      <c r="J22" s="17">
        <v>1</v>
      </c>
      <c r="K22" s="17">
        <v>1</v>
      </c>
      <c r="L22" s="18"/>
      <c r="M22" s="18"/>
      <c r="N22" s="20" t="str">
        <f>+B34</f>
        <v>Arancia Rossa di Sicilia</v>
      </c>
      <c r="O22" s="20" t="str">
        <f>+B40</f>
        <v>Ficodindia dell'Etna</v>
      </c>
      <c r="P22" s="20" t="str">
        <f>+B45</f>
        <v>Limone Interdonato di Messina</v>
      </c>
      <c r="Q22" s="20" t="str">
        <f>+B55</f>
        <v>Pomodoro di Pachino</v>
      </c>
      <c r="R22" s="20" t="str">
        <f>+B57</f>
        <v>Uva da tavola di Canicattì</v>
      </c>
      <c r="S22" s="20" t="str">
        <f>+B58</f>
        <v>Uva da tavola di Mazzarrone</v>
      </c>
      <c r="T22" s="20" t="s">
        <v>315</v>
      </c>
      <c r="U22" s="174" t="s">
        <v>316</v>
      </c>
      <c r="V22" s="21"/>
      <c r="W22" s="6"/>
      <c r="X22" s="6"/>
      <c r="Y22" s="6"/>
      <c r="Z22" s="6"/>
      <c r="AA22" s="6"/>
    </row>
    <row r="23" spans="1:27" x14ac:dyDescent="0.25">
      <c r="A23" s="29">
        <f t="shared" si="1"/>
        <v>21</v>
      </c>
      <c r="B23" s="54" t="s">
        <v>55</v>
      </c>
      <c r="C23" s="55">
        <f t="shared" si="0"/>
        <v>0</v>
      </c>
      <c r="D23" s="50"/>
      <c r="E23" s="17"/>
      <c r="F23" s="17"/>
      <c r="G23" s="17"/>
      <c r="H23" s="17"/>
      <c r="I23" s="17"/>
      <c r="J23" s="17"/>
      <c r="K23" s="17"/>
      <c r="L23" s="18"/>
      <c r="M23" s="18"/>
      <c r="N23" s="20"/>
      <c r="O23" s="20"/>
      <c r="P23" s="20"/>
      <c r="Q23" s="20"/>
      <c r="R23" s="20"/>
      <c r="S23" s="20"/>
      <c r="T23" s="20"/>
      <c r="U23" s="174"/>
      <c r="V23" s="21"/>
      <c r="W23" s="6"/>
      <c r="X23" s="6"/>
      <c r="Y23" s="6"/>
      <c r="Z23" s="6"/>
      <c r="AA23" s="6"/>
    </row>
    <row r="24" spans="1:27" x14ac:dyDescent="0.25">
      <c r="A24" s="56"/>
      <c r="B24" s="3"/>
      <c r="C24" s="57">
        <f>SUM(C3:C23)</f>
        <v>29</v>
      </c>
      <c r="D24" s="22"/>
      <c r="N24" s="23"/>
      <c r="O24" s="23"/>
      <c r="P24" s="23"/>
      <c r="Q24" s="23"/>
      <c r="R24" s="24"/>
      <c r="S24" s="24"/>
      <c r="T24" s="24"/>
      <c r="U24" s="24"/>
    </row>
    <row r="25" spans="1:27" x14ac:dyDescent="0.25">
      <c r="A25" s="51"/>
      <c r="B25" s="1"/>
      <c r="C25" s="1"/>
      <c r="N25" s="23"/>
      <c r="O25" s="23"/>
      <c r="P25" s="23"/>
      <c r="Q25" s="23"/>
      <c r="R25" s="24"/>
      <c r="S25" s="24"/>
      <c r="T25" s="24"/>
      <c r="U25" s="24"/>
    </row>
    <row r="26" spans="1:27" x14ac:dyDescent="0.25">
      <c r="A26" s="16"/>
      <c r="N26" s="23"/>
      <c r="O26" s="23"/>
      <c r="P26" s="23"/>
      <c r="Q26" s="23"/>
      <c r="R26" s="24"/>
      <c r="S26" s="24"/>
      <c r="T26" s="24"/>
      <c r="U26" s="24"/>
    </row>
    <row r="27" spans="1:27" x14ac:dyDescent="0.25">
      <c r="A27" s="16"/>
      <c r="N27" s="23"/>
      <c r="O27" s="23"/>
      <c r="P27" s="23"/>
      <c r="Q27" s="23"/>
      <c r="R27" s="24"/>
      <c r="S27" s="24"/>
      <c r="T27" s="24"/>
      <c r="U27" s="24"/>
    </row>
    <row r="28" spans="1:27" ht="15.75" x14ac:dyDescent="0.25">
      <c r="A28" s="180" t="s">
        <v>382</v>
      </c>
    </row>
    <row r="29" spans="1:27" x14ac:dyDescent="0.25">
      <c r="A29" s="16"/>
    </row>
    <row r="30" spans="1:27" ht="39" customHeight="1" x14ac:dyDescent="0.25">
      <c r="A30" s="446" t="s">
        <v>56</v>
      </c>
      <c r="B30" s="446"/>
      <c r="C30" s="446"/>
      <c r="D30" s="446"/>
      <c r="E30" s="446"/>
      <c r="F30" s="446"/>
      <c r="G30" s="446"/>
      <c r="H30" s="446"/>
    </row>
    <row r="31" spans="1:27" ht="20.25" customHeight="1" x14ac:dyDescent="0.25">
      <c r="A31" s="25" t="s">
        <v>57</v>
      </c>
      <c r="B31" s="26" t="s">
        <v>58</v>
      </c>
      <c r="C31" s="26" t="s">
        <v>59</v>
      </c>
      <c r="D31" s="27" t="s">
        <v>60</v>
      </c>
      <c r="E31" s="28" t="s">
        <v>61</v>
      </c>
      <c r="F31" s="28" t="s">
        <v>62</v>
      </c>
      <c r="G31" s="28" t="s">
        <v>63</v>
      </c>
      <c r="H31" s="28" t="s">
        <v>64</v>
      </c>
    </row>
    <row r="32" spans="1:27" ht="18" x14ac:dyDescent="0.25">
      <c r="A32" s="29">
        <v>9</v>
      </c>
      <c r="B32" s="30" t="s">
        <v>65</v>
      </c>
      <c r="C32" s="31" t="s">
        <v>66</v>
      </c>
      <c r="D32" s="32" t="s">
        <v>67</v>
      </c>
      <c r="E32" s="30" t="s">
        <v>68</v>
      </c>
      <c r="F32" s="30" t="s">
        <v>69</v>
      </c>
      <c r="G32" s="33" t="s">
        <v>70</v>
      </c>
      <c r="H32" s="33" t="s">
        <v>71</v>
      </c>
    </row>
    <row r="33" spans="1:8" x14ac:dyDescent="0.25">
      <c r="A33" s="29">
        <v>11</v>
      </c>
      <c r="B33" s="30" t="s">
        <v>72</v>
      </c>
      <c r="C33" s="31" t="s">
        <v>66</v>
      </c>
      <c r="D33" s="32" t="s">
        <v>67</v>
      </c>
      <c r="E33" s="30" t="s">
        <v>73</v>
      </c>
      <c r="F33" s="30" t="s">
        <v>74</v>
      </c>
      <c r="G33" s="33" t="s">
        <v>75</v>
      </c>
      <c r="H33" s="33" t="s">
        <v>76</v>
      </c>
    </row>
    <row r="34" spans="1:8" ht="15.75" customHeight="1" x14ac:dyDescent="0.25">
      <c r="A34" s="29">
        <v>12</v>
      </c>
      <c r="B34" s="30" t="s">
        <v>77</v>
      </c>
      <c r="C34" s="31" t="s">
        <v>66</v>
      </c>
      <c r="D34" s="32" t="s">
        <v>67</v>
      </c>
      <c r="E34" s="30" t="s">
        <v>78</v>
      </c>
      <c r="F34" s="30" t="s">
        <v>79</v>
      </c>
      <c r="G34" s="33" t="s">
        <v>80</v>
      </c>
      <c r="H34" s="33" t="s">
        <v>81</v>
      </c>
    </row>
    <row r="35" spans="1:8" x14ac:dyDescent="0.25">
      <c r="A35" s="29">
        <v>31</v>
      </c>
      <c r="B35" s="30" t="s">
        <v>82</v>
      </c>
      <c r="C35" s="31" t="s">
        <v>66</v>
      </c>
      <c r="D35" s="32" t="s">
        <v>67</v>
      </c>
      <c r="E35" s="30" t="s">
        <v>83</v>
      </c>
      <c r="F35" s="30" t="s">
        <v>84</v>
      </c>
      <c r="G35" s="33" t="s">
        <v>85</v>
      </c>
      <c r="H35" s="33" t="s">
        <v>86</v>
      </c>
    </row>
    <row r="36" spans="1:8" x14ac:dyDescent="0.25">
      <c r="A36" s="29">
        <v>43</v>
      </c>
      <c r="B36" s="30" t="s">
        <v>87</v>
      </c>
      <c r="C36" s="31" t="s">
        <v>66</v>
      </c>
      <c r="D36" s="32" t="s">
        <v>67</v>
      </c>
      <c r="E36" s="30" t="s">
        <v>88</v>
      </c>
      <c r="F36" s="30" t="s">
        <v>89</v>
      </c>
      <c r="G36" s="33" t="s">
        <v>90</v>
      </c>
      <c r="H36" s="33" t="s">
        <v>91</v>
      </c>
    </row>
    <row r="37" spans="1:8" x14ac:dyDescent="0.25">
      <c r="A37" s="29">
        <v>46</v>
      </c>
      <c r="B37" s="32" t="s">
        <v>92</v>
      </c>
      <c r="C37" s="34" t="s">
        <v>66</v>
      </c>
      <c r="D37" s="32" t="s">
        <v>67</v>
      </c>
      <c r="E37" s="32" t="s">
        <v>93</v>
      </c>
      <c r="F37" s="32" t="s">
        <v>94</v>
      </c>
      <c r="G37" s="33" t="s">
        <v>75</v>
      </c>
      <c r="H37" s="33" t="s">
        <v>95</v>
      </c>
    </row>
    <row r="38" spans="1:8" ht="30" customHeight="1" x14ac:dyDescent="0.25">
      <c r="A38" s="29">
        <v>47</v>
      </c>
      <c r="B38" s="30" t="s">
        <v>96</v>
      </c>
      <c r="C38" s="31" t="s">
        <v>66</v>
      </c>
      <c r="D38" s="32" t="s">
        <v>67</v>
      </c>
      <c r="E38" s="30" t="s">
        <v>97</v>
      </c>
      <c r="F38" s="30" t="s">
        <v>98</v>
      </c>
      <c r="G38" s="33" t="s">
        <v>99</v>
      </c>
      <c r="H38" s="33" t="s">
        <v>100</v>
      </c>
    </row>
    <row r="39" spans="1:8" x14ac:dyDescent="0.25">
      <c r="A39" s="29">
        <v>64</v>
      </c>
      <c r="B39" s="30" t="s">
        <v>101</v>
      </c>
      <c r="C39" s="31" t="s">
        <v>102</v>
      </c>
      <c r="D39" s="32" t="s">
        <v>67</v>
      </c>
      <c r="E39" s="30" t="s">
        <v>103</v>
      </c>
      <c r="F39" s="30" t="s">
        <v>104</v>
      </c>
      <c r="G39" s="33" t="s">
        <v>105</v>
      </c>
      <c r="H39" s="33" t="s">
        <v>106</v>
      </c>
    </row>
    <row r="40" spans="1:8" x14ac:dyDescent="0.25">
      <c r="A40" s="29">
        <v>65</v>
      </c>
      <c r="B40" s="32" t="s">
        <v>107</v>
      </c>
      <c r="C40" s="31" t="s">
        <v>102</v>
      </c>
      <c r="D40" s="32" t="s">
        <v>67</v>
      </c>
      <c r="E40" s="30" t="s">
        <v>108</v>
      </c>
      <c r="F40" s="32" t="s">
        <v>109</v>
      </c>
      <c r="G40" s="33" t="s">
        <v>80</v>
      </c>
      <c r="H40" s="33" t="s">
        <v>110</v>
      </c>
    </row>
    <row r="41" spans="1:8" x14ac:dyDescent="0.25">
      <c r="A41" s="29">
        <v>76</v>
      </c>
      <c r="B41" s="30" t="s">
        <v>111</v>
      </c>
      <c r="C41" s="31" t="s">
        <v>66</v>
      </c>
      <c r="D41" s="32" t="s">
        <v>67</v>
      </c>
      <c r="E41" s="30" t="s">
        <v>112</v>
      </c>
      <c r="F41" s="30" t="s">
        <v>113</v>
      </c>
      <c r="G41" s="33" t="s">
        <v>114</v>
      </c>
      <c r="H41" s="33" t="s">
        <v>115</v>
      </c>
    </row>
    <row r="42" spans="1:8" x14ac:dyDescent="0.25">
      <c r="A42" s="29">
        <v>82</v>
      </c>
      <c r="B42" s="30" t="s">
        <v>116</v>
      </c>
      <c r="C42" s="31" t="s">
        <v>66</v>
      </c>
      <c r="D42" s="32" t="s">
        <v>67</v>
      </c>
      <c r="E42" s="30" t="s">
        <v>117</v>
      </c>
      <c r="F42" s="30" t="s">
        <v>118</v>
      </c>
      <c r="G42" s="33" t="s">
        <v>105</v>
      </c>
      <c r="H42" s="33" t="s">
        <v>106</v>
      </c>
    </row>
    <row r="43" spans="1:8" x14ac:dyDescent="0.25">
      <c r="A43" s="29">
        <v>83</v>
      </c>
      <c r="B43" s="30" t="s">
        <v>119</v>
      </c>
      <c r="C43" s="31" t="s">
        <v>66</v>
      </c>
      <c r="D43" s="32" t="s">
        <v>67</v>
      </c>
      <c r="E43" s="30" t="s">
        <v>120</v>
      </c>
      <c r="F43" s="30" t="s">
        <v>121</v>
      </c>
      <c r="G43" s="36" t="s">
        <v>105</v>
      </c>
      <c r="H43" s="36" t="s">
        <v>122</v>
      </c>
    </row>
    <row r="44" spans="1:8" x14ac:dyDescent="0.25">
      <c r="A44" s="29">
        <v>84</v>
      </c>
      <c r="B44" s="30" t="s">
        <v>123</v>
      </c>
      <c r="C44" s="31" t="s">
        <v>66</v>
      </c>
      <c r="D44" s="32" t="s">
        <v>67</v>
      </c>
      <c r="E44" s="30" t="s">
        <v>83</v>
      </c>
      <c r="F44" s="30" t="s">
        <v>84</v>
      </c>
      <c r="G44" s="33" t="s">
        <v>75</v>
      </c>
      <c r="H44" s="33" t="s">
        <v>76</v>
      </c>
    </row>
    <row r="45" spans="1:8" x14ac:dyDescent="0.25">
      <c r="A45" s="29">
        <v>85</v>
      </c>
      <c r="B45" s="30" t="s">
        <v>124</v>
      </c>
      <c r="C45" s="31" t="s">
        <v>66</v>
      </c>
      <c r="D45" s="32" t="s">
        <v>67</v>
      </c>
      <c r="E45" s="30" t="s">
        <v>125</v>
      </c>
      <c r="F45" s="30" t="s">
        <v>126</v>
      </c>
      <c r="G45" s="33" t="s">
        <v>80</v>
      </c>
      <c r="H45" s="33" t="s">
        <v>127</v>
      </c>
    </row>
    <row r="46" spans="1:8" ht="18" x14ac:dyDescent="0.25">
      <c r="A46" s="29">
        <v>94</v>
      </c>
      <c r="B46" s="30" t="s">
        <v>128</v>
      </c>
      <c r="C46" s="31" t="s">
        <v>66</v>
      </c>
      <c r="D46" s="32" t="s">
        <v>67</v>
      </c>
      <c r="E46" s="30" t="s">
        <v>129</v>
      </c>
      <c r="F46" s="30" t="s">
        <v>130</v>
      </c>
      <c r="G46" s="33" t="s">
        <v>131</v>
      </c>
      <c r="H46" s="33" t="s">
        <v>132</v>
      </c>
    </row>
    <row r="47" spans="1:8" x14ac:dyDescent="0.25">
      <c r="A47" s="29">
        <v>95</v>
      </c>
      <c r="B47" s="30" t="s">
        <v>133</v>
      </c>
      <c r="C47" s="31" t="s">
        <v>66</v>
      </c>
      <c r="D47" s="32" t="s">
        <v>67</v>
      </c>
      <c r="E47" s="30" t="s">
        <v>134</v>
      </c>
      <c r="F47" s="30" t="s">
        <v>135</v>
      </c>
      <c r="G47" s="33" t="s">
        <v>136</v>
      </c>
      <c r="H47" s="33" t="s">
        <v>137</v>
      </c>
    </row>
    <row r="48" spans="1:8" ht="18" x14ac:dyDescent="0.25">
      <c r="A48" s="29">
        <v>96</v>
      </c>
      <c r="B48" s="32" t="s">
        <v>138</v>
      </c>
      <c r="C48" s="34" t="s">
        <v>102</v>
      </c>
      <c r="D48" s="32" t="s">
        <v>67</v>
      </c>
      <c r="E48" s="32" t="s">
        <v>93</v>
      </c>
      <c r="F48" s="32" t="s">
        <v>94</v>
      </c>
      <c r="G48" s="33" t="s">
        <v>139</v>
      </c>
      <c r="H48" s="33" t="s">
        <v>140</v>
      </c>
    </row>
    <row r="49" spans="1:8" ht="18" customHeight="1" x14ac:dyDescent="0.25">
      <c r="A49" s="29">
        <v>97</v>
      </c>
      <c r="B49" s="30" t="s">
        <v>141</v>
      </c>
      <c r="C49" s="31" t="s">
        <v>66</v>
      </c>
      <c r="D49" s="32" t="s">
        <v>67</v>
      </c>
      <c r="E49" s="30" t="s">
        <v>142</v>
      </c>
      <c r="F49" s="30" t="s">
        <v>104</v>
      </c>
      <c r="G49" s="33" t="s">
        <v>105</v>
      </c>
      <c r="H49" s="33" t="s">
        <v>143</v>
      </c>
    </row>
    <row r="50" spans="1:8" ht="24.75" customHeight="1" x14ac:dyDescent="0.25">
      <c r="A50" s="29">
        <v>127</v>
      </c>
      <c r="B50" s="30" t="s">
        <v>144</v>
      </c>
      <c r="C50" s="31" t="s">
        <v>66</v>
      </c>
      <c r="D50" s="32" t="s">
        <v>67</v>
      </c>
      <c r="E50" s="35" t="s">
        <v>145</v>
      </c>
      <c r="F50" s="35" t="s">
        <v>146</v>
      </c>
      <c r="G50" s="33" t="s">
        <v>70</v>
      </c>
      <c r="H50" s="33" t="s">
        <v>147</v>
      </c>
    </row>
    <row r="51" spans="1:8" x14ac:dyDescent="0.25">
      <c r="A51" s="29">
        <v>128</v>
      </c>
      <c r="B51" s="30" t="s">
        <v>148</v>
      </c>
      <c r="C51" s="31" t="s">
        <v>66</v>
      </c>
      <c r="D51" s="32" t="s">
        <v>67</v>
      </c>
      <c r="E51" s="30" t="s">
        <v>149</v>
      </c>
      <c r="F51" s="30" t="s">
        <v>150</v>
      </c>
      <c r="G51" s="33" t="s">
        <v>136</v>
      </c>
      <c r="H51" s="33" t="s">
        <v>151</v>
      </c>
    </row>
    <row r="52" spans="1:8" x14ac:dyDescent="0.25">
      <c r="A52" s="29">
        <v>129</v>
      </c>
      <c r="B52" s="30" t="s">
        <v>152</v>
      </c>
      <c r="C52" s="31" t="s">
        <v>66</v>
      </c>
      <c r="D52" s="32" t="s">
        <v>67</v>
      </c>
      <c r="E52" s="30" t="s">
        <v>153</v>
      </c>
      <c r="F52" s="30" t="s">
        <v>154</v>
      </c>
      <c r="G52" s="33" t="s">
        <v>90</v>
      </c>
      <c r="H52" s="33" t="s">
        <v>155</v>
      </c>
    </row>
    <row r="53" spans="1:8" ht="21.75" customHeight="1" x14ac:dyDescent="0.25">
      <c r="A53" s="29">
        <v>130</v>
      </c>
      <c r="B53" s="30" t="s">
        <v>156</v>
      </c>
      <c r="C53" s="31" t="s">
        <v>66</v>
      </c>
      <c r="D53" s="32" t="s">
        <v>67</v>
      </c>
      <c r="E53" s="30" t="s">
        <v>149</v>
      </c>
      <c r="F53" s="30" t="s">
        <v>150</v>
      </c>
      <c r="G53" s="33" t="s">
        <v>70</v>
      </c>
      <c r="H53" s="33" t="s">
        <v>157</v>
      </c>
    </row>
    <row r="54" spans="1:8" x14ac:dyDescent="0.25">
      <c r="A54" s="29">
        <v>132</v>
      </c>
      <c r="B54" s="30" t="s">
        <v>158</v>
      </c>
      <c r="C54" s="31" t="s">
        <v>102</v>
      </c>
      <c r="D54" s="32" t="s">
        <v>67</v>
      </c>
      <c r="E54" s="30" t="s">
        <v>159</v>
      </c>
      <c r="F54" s="30" t="s">
        <v>160</v>
      </c>
      <c r="G54" s="33" t="s">
        <v>105</v>
      </c>
      <c r="H54" s="33" t="s">
        <v>122</v>
      </c>
    </row>
    <row r="55" spans="1:8" x14ac:dyDescent="0.25">
      <c r="A55" s="29">
        <v>133</v>
      </c>
      <c r="B55" s="30" t="s">
        <v>161</v>
      </c>
      <c r="C55" s="31" t="s">
        <v>66</v>
      </c>
      <c r="D55" s="32" t="s">
        <v>67</v>
      </c>
      <c r="E55" s="30" t="s">
        <v>162</v>
      </c>
      <c r="F55" s="30" t="s">
        <v>163</v>
      </c>
      <c r="G55" s="33" t="s">
        <v>80</v>
      </c>
      <c r="H55" s="33" t="s">
        <v>164</v>
      </c>
    </row>
    <row r="56" spans="1:8" x14ac:dyDescent="0.25">
      <c r="A56" s="29">
        <v>170</v>
      </c>
      <c r="B56" s="30" t="s">
        <v>165</v>
      </c>
      <c r="C56" s="31" t="s">
        <v>66</v>
      </c>
      <c r="D56" s="32" t="s">
        <v>67</v>
      </c>
      <c r="E56" s="30" t="s">
        <v>166</v>
      </c>
      <c r="F56" s="30" t="s">
        <v>167</v>
      </c>
      <c r="G56" s="33" t="s">
        <v>168</v>
      </c>
      <c r="H56" s="33" t="s">
        <v>169</v>
      </c>
    </row>
    <row r="57" spans="1:8" x14ac:dyDescent="0.25">
      <c r="A57" s="29">
        <v>187</v>
      </c>
      <c r="B57" s="30" t="s">
        <v>170</v>
      </c>
      <c r="C57" s="31" t="s">
        <v>66</v>
      </c>
      <c r="D57" s="32" t="s">
        <v>67</v>
      </c>
      <c r="E57" s="30" t="s">
        <v>97</v>
      </c>
      <c r="F57" s="30" t="s">
        <v>98</v>
      </c>
      <c r="G57" s="33" t="s">
        <v>80</v>
      </c>
      <c r="H57" s="33" t="s">
        <v>171</v>
      </c>
    </row>
    <row r="58" spans="1:8" x14ac:dyDescent="0.25">
      <c r="A58" s="29">
        <v>188</v>
      </c>
      <c r="B58" s="32" t="s">
        <v>172</v>
      </c>
      <c r="C58" s="31" t="s">
        <v>66</v>
      </c>
      <c r="D58" s="32" t="s">
        <v>67</v>
      </c>
      <c r="E58" s="32" t="s">
        <v>162</v>
      </c>
      <c r="F58" s="32" t="s">
        <v>163</v>
      </c>
      <c r="G58" s="33" t="s">
        <v>80</v>
      </c>
      <c r="H58" s="33" t="s">
        <v>173</v>
      </c>
    </row>
    <row r="59" spans="1:8" x14ac:dyDescent="0.25">
      <c r="A59" s="29"/>
      <c r="B59" s="32" t="s">
        <v>310</v>
      </c>
      <c r="C59" s="31" t="s">
        <v>66</v>
      </c>
      <c r="D59" s="179" t="s">
        <v>314</v>
      </c>
      <c r="E59" s="179"/>
      <c r="F59" s="179"/>
      <c r="G59" s="33"/>
      <c r="H59" s="33" t="s">
        <v>311</v>
      </c>
    </row>
    <row r="60" spans="1:8" x14ac:dyDescent="0.25">
      <c r="A60" s="29"/>
      <c r="B60" s="32" t="s">
        <v>312</v>
      </c>
      <c r="C60" s="31" t="s">
        <v>66</v>
      </c>
      <c r="D60" s="179" t="str">
        <f>+D59</f>
        <v>in corso di registrazione</v>
      </c>
      <c r="E60" s="179"/>
      <c r="F60" s="179"/>
      <c r="G60" s="33"/>
      <c r="H60" s="33" t="s">
        <v>313</v>
      </c>
    </row>
    <row r="61" spans="1:8" x14ac:dyDescent="0.25">
      <c r="A61" s="37"/>
      <c r="B61" s="38"/>
      <c r="C61" s="38"/>
      <c r="D61" s="38"/>
      <c r="E61" s="38"/>
      <c r="F61" s="38"/>
      <c r="G61" s="39"/>
      <c r="H61" s="38"/>
    </row>
    <row r="62" spans="1:8" x14ac:dyDescent="0.25">
      <c r="A62" s="16"/>
    </row>
    <row r="63" spans="1:8" x14ac:dyDescent="0.25">
      <c r="A63" s="16"/>
    </row>
    <row r="64" spans="1:8" x14ac:dyDescent="0.25">
      <c r="A64" s="16"/>
    </row>
    <row r="65" spans="1:1" x14ac:dyDescent="0.25">
      <c r="A65" s="16"/>
    </row>
    <row r="66" spans="1:1" x14ac:dyDescent="0.25">
      <c r="A66" s="16"/>
    </row>
    <row r="67" spans="1:1" x14ac:dyDescent="0.25">
      <c r="A67" s="16"/>
    </row>
    <row r="68" spans="1:1" x14ac:dyDescent="0.25">
      <c r="A68" s="16"/>
    </row>
    <row r="69" spans="1:1" x14ac:dyDescent="0.25">
      <c r="A69" s="16"/>
    </row>
    <row r="70" spans="1:1" x14ac:dyDescent="0.25">
      <c r="A70" s="16"/>
    </row>
    <row r="71" spans="1:1" x14ac:dyDescent="0.25">
      <c r="A71" s="16"/>
    </row>
    <row r="72" spans="1:1" x14ac:dyDescent="0.25">
      <c r="A72" s="16"/>
    </row>
    <row r="73" spans="1:1" x14ac:dyDescent="0.25">
      <c r="A73" s="16"/>
    </row>
    <row r="74" spans="1:1" x14ac:dyDescent="0.25">
      <c r="A74" s="16"/>
    </row>
    <row r="75" spans="1:1" x14ac:dyDescent="0.25">
      <c r="A75" s="16"/>
    </row>
    <row r="76" spans="1:1" x14ac:dyDescent="0.25">
      <c r="A76" s="16"/>
    </row>
    <row r="77" spans="1:1" x14ac:dyDescent="0.25">
      <c r="A77" s="16"/>
    </row>
    <row r="78" spans="1:1" x14ac:dyDescent="0.25">
      <c r="A78" s="16"/>
    </row>
    <row r="79" spans="1:1" x14ac:dyDescent="0.25">
      <c r="A79" s="16"/>
    </row>
    <row r="80" spans="1:1" x14ac:dyDescent="0.25">
      <c r="A80" s="16"/>
    </row>
    <row r="81" spans="1:1" x14ac:dyDescent="0.25">
      <c r="A81" s="16"/>
    </row>
    <row r="82" spans="1:1" x14ac:dyDescent="0.25">
      <c r="A82" s="1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  <row r="119" spans="1:1" x14ac:dyDescent="0.25">
      <c r="A119" s="16"/>
    </row>
    <row r="120" spans="1:1" x14ac:dyDescent="0.25">
      <c r="A120" s="16"/>
    </row>
    <row r="121" spans="1:1" x14ac:dyDescent="0.25">
      <c r="A121" s="16"/>
    </row>
    <row r="122" spans="1:1" x14ac:dyDescent="0.25">
      <c r="A122" s="16"/>
    </row>
    <row r="123" spans="1:1" x14ac:dyDescent="0.25">
      <c r="A123" s="16"/>
    </row>
    <row r="124" spans="1:1" x14ac:dyDescent="0.25">
      <c r="A124" s="16"/>
    </row>
    <row r="125" spans="1:1" x14ac:dyDescent="0.25">
      <c r="A125" s="16"/>
    </row>
    <row r="126" spans="1:1" x14ac:dyDescent="0.25">
      <c r="A126" s="16"/>
    </row>
    <row r="127" spans="1:1" x14ac:dyDescent="0.25">
      <c r="A127" s="16"/>
    </row>
    <row r="128" spans="1:1" x14ac:dyDescent="0.25">
      <c r="A128" s="16"/>
    </row>
    <row r="129" spans="1:1" x14ac:dyDescent="0.25">
      <c r="A129" s="16"/>
    </row>
    <row r="130" spans="1:1" x14ac:dyDescent="0.25">
      <c r="A130" s="16"/>
    </row>
    <row r="131" spans="1:1" x14ac:dyDescent="0.25">
      <c r="A131" s="16"/>
    </row>
    <row r="132" spans="1:1" x14ac:dyDescent="0.25">
      <c r="A132" s="16"/>
    </row>
    <row r="133" spans="1:1" x14ac:dyDescent="0.25">
      <c r="A133" s="16"/>
    </row>
    <row r="134" spans="1:1" x14ac:dyDescent="0.25">
      <c r="A134" s="16"/>
    </row>
    <row r="135" spans="1:1" x14ac:dyDescent="0.25">
      <c r="A135" s="16"/>
    </row>
    <row r="136" spans="1:1" x14ac:dyDescent="0.25">
      <c r="A136" s="16"/>
    </row>
    <row r="137" spans="1:1" x14ac:dyDescent="0.25">
      <c r="A137" s="16"/>
    </row>
    <row r="138" spans="1:1" x14ac:dyDescent="0.25">
      <c r="A138" s="16"/>
    </row>
    <row r="139" spans="1:1" x14ac:dyDescent="0.25">
      <c r="A139" s="16"/>
    </row>
    <row r="140" spans="1:1" x14ac:dyDescent="0.25">
      <c r="A140" s="16"/>
    </row>
    <row r="141" spans="1:1" x14ac:dyDescent="0.25">
      <c r="A141" s="16"/>
    </row>
    <row r="142" spans="1:1" x14ac:dyDescent="0.25">
      <c r="A142" s="16"/>
    </row>
    <row r="143" spans="1:1" x14ac:dyDescent="0.25">
      <c r="A143" s="16"/>
    </row>
    <row r="144" spans="1:1" x14ac:dyDescent="0.25">
      <c r="A144" s="16"/>
    </row>
    <row r="145" spans="1:1" x14ac:dyDescent="0.25">
      <c r="A145" s="16"/>
    </row>
  </sheetData>
  <mergeCells count="1">
    <mergeCell ref="A30:H30"/>
  </mergeCells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7"/>
  <sheetViews>
    <sheetView showGridLines="0" tabSelected="1" zoomScaleNormal="100" workbookViewId="0">
      <selection activeCell="B1" sqref="B1:D18"/>
    </sheetView>
  </sheetViews>
  <sheetFormatPr defaultColWidth="9.140625" defaultRowHeight="12.75" x14ac:dyDescent="0.2"/>
  <cols>
    <col min="1" max="1" width="4.28515625" style="63" customWidth="1"/>
    <col min="2" max="2" width="46" style="63" customWidth="1"/>
    <col min="3" max="3" width="15.85546875" style="363" customWidth="1"/>
    <col min="4" max="4" width="45.140625" style="63" customWidth="1"/>
    <col min="5" max="16384" width="9.140625" style="63"/>
  </cols>
  <sheetData>
    <row r="1" spans="2:4" ht="37.9" customHeight="1" thickBot="1" x14ac:dyDescent="0.25">
      <c r="B1" s="447" t="s">
        <v>403</v>
      </c>
      <c r="C1" s="447"/>
      <c r="D1" s="447"/>
    </row>
    <row r="2" spans="2:4" ht="34.9" customHeight="1" thickTop="1" thickBot="1" x14ac:dyDescent="0.25">
      <c r="B2" s="376" t="s">
        <v>397</v>
      </c>
      <c r="C2" s="377" t="s">
        <v>406</v>
      </c>
      <c r="D2" s="377" t="s">
        <v>404</v>
      </c>
    </row>
    <row r="3" spans="2:4" ht="28.15" customHeight="1" thickTop="1" x14ac:dyDescent="0.2">
      <c r="B3" s="379" t="s">
        <v>408</v>
      </c>
      <c r="C3" s="374"/>
      <c r="D3" s="375"/>
    </row>
    <row r="4" spans="2:4" ht="28.15" customHeight="1" x14ac:dyDescent="0.2">
      <c r="B4" s="366" t="s">
        <v>402</v>
      </c>
      <c r="C4" s="369"/>
      <c r="D4" s="364"/>
    </row>
    <row r="5" spans="2:4" ht="28.15" customHeight="1" x14ac:dyDescent="0.2">
      <c r="B5" s="366" t="s">
        <v>405</v>
      </c>
      <c r="C5" s="361"/>
      <c r="D5" s="364"/>
    </row>
    <row r="6" spans="2:4" ht="28.15" customHeight="1" x14ac:dyDescent="0.2">
      <c r="B6" s="366" t="s">
        <v>409</v>
      </c>
      <c r="C6" s="361"/>
      <c r="D6" s="364"/>
    </row>
    <row r="7" spans="2:4" ht="28.15" customHeight="1" x14ac:dyDescent="0.2">
      <c r="B7" s="366" t="s">
        <v>411</v>
      </c>
      <c r="C7" s="361"/>
      <c r="D7" s="364"/>
    </row>
    <row r="8" spans="2:4" ht="28.15" customHeight="1" x14ac:dyDescent="0.2">
      <c r="B8" s="366" t="s">
        <v>398</v>
      </c>
      <c r="C8" s="378">
        <f>+C5+C7</f>
        <v>0</v>
      </c>
      <c r="D8" s="364"/>
    </row>
    <row r="9" spans="2:4" s="373" customFormat="1" ht="28.15" customHeight="1" x14ac:dyDescent="0.2">
      <c r="B9" s="370" t="s">
        <v>401</v>
      </c>
      <c r="C9" s="371"/>
      <c r="D9" s="372"/>
    </row>
    <row r="10" spans="2:4" ht="28.15" customHeight="1" x14ac:dyDescent="0.2">
      <c r="B10" s="367" t="s">
        <v>402</v>
      </c>
      <c r="C10" s="369"/>
      <c r="D10" s="364"/>
    </row>
    <row r="11" spans="2:4" ht="28.15" customHeight="1" x14ac:dyDescent="0.2">
      <c r="B11" s="367" t="s">
        <v>399</v>
      </c>
      <c r="C11" s="368"/>
      <c r="D11" s="364"/>
    </row>
    <row r="12" spans="2:4" ht="28.15" customHeight="1" x14ac:dyDescent="0.2">
      <c r="B12" s="367" t="s">
        <v>410</v>
      </c>
      <c r="C12" s="378">
        <f>+C10*C11</f>
        <v>0</v>
      </c>
      <c r="D12" s="364"/>
    </row>
    <row r="13" spans="2:4" ht="28.15" customHeight="1" x14ac:dyDescent="0.2">
      <c r="B13" s="367" t="s">
        <v>400</v>
      </c>
      <c r="C13" s="378">
        <f>+C12/50</f>
        <v>0</v>
      </c>
      <c r="D13" s="364"/>
    </row>
    <row r="14" spans="2:4" ht="7.15" customHeight="1" thickBot="1" x14ac:dyDescent="0.25">
      <c r="B14" s="359"/>
      <c r="C14" s="362"/>
      <c r="D14" s="360"/>
    </row>
    <row r="15" spans="2:4" ht="13.5" thickTop="1" x14ac:dyDescent="0.2">
      <c r="B15" s="365" t="s">
        <v>407</v>
      </c>
    </row>
    <row r="16" spans="2:4" ht="15" x14ac:dyDescent="0.25">
      <c r="B16" t="s">
        <v>396</v>
      </c>
      <c r="C16"/>
    </row>
    <row r="17" spans="2:4" ht="31.15" customHeight="1" x14ac:dyDescent="0.2">
      <c r="B17" s="448" t="s">
        <v>412</v>
      </c>
      <c r="C17" s="448"/>
      <c r="D17" s="448"/>
    </row>
  </sheetData>
  <mergeCells count="2">
    <mergeCell ref="B1:D1"/>
    <mergeCell ref="B17:D17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  <headerFooter>
    <oddFooter xml:space="preserve">&amp;L&amp;10&amp;K0070C0Programma  Comunitario  FRUTTA NELLE  SCUOLE - A.S. 2010-2011.  Lotto   1&amp;11&amp;K01+000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B1:O31"/>
  <sheetViews>
    <sheetView workbookViewId="0">
      <selection activeCell="B1" sqref="B1:M30"/>
    </sheetView>
  </sheetViews>
  <sheetFormatPr defaultColWidth="9.140625" defaultRowHeight="12.75" x14ac:dyDescent="0.2"/>
  <cols>
    <col min="1" max="1" width="0.7109375" style="63" customWidth="1"/>
    <col min="2" max="2" width="24.5703125" style="63" customWidth="1"/>
    <col min="3" max="11" width="7.7109375" style="63" customWidth="1"/>
    <col min="12" max="12" width="20.140625" style="63" hidden="1" customWidth="1"/>
    <col min="13" max="13" width="1.28515625" style="63" customWidth="1"/>
    <col min="14" max="16384" width="9.140625" style="63"/>
  </cols>
  <sheetData>
    <row r="1" spans="2:15" ht="24" customHeight="1" thickBot="1" x14ac:dyDescent="0.3">
      <c r="B1" s="69" t="s">
        <v>394</v>
      </c>
    </row>
    <row r="2" spans="2:15" ht="30.75" customHeight="1" thickBot="1" x14ac:dyDescent="0.25">
      <c r="B2" s="384" t="s">
        <v>188</v>
      </c>
      <c r="C2" s="385" t="s">
        <v>342</v>
      </c>
      <c r="D2" s="385"/>
      <c r="E2" s="385"/>
      <c r="F2" s="385"/>
      <c r="G2" s="385"/>
      <c r="H2" s="385"/>
      <c r="I2" s="385"/>
      <c r="J2" s="385"/>
      <c r="K2" s="386"/>
      <c r="L2" s="387" t="s">
        <v>218</v>
      </c>
    </row>
    <row r="3" spans="2:15" ht="27" customHeight="1" thickBot="1" x14ac:dyDescent="0.25">
      <c r="B3" s="384"/>
      <c r="C3" s="295" t="s">
        <v>17</v>
      </c>
      <c r="D3" s="295" t="s">
        <v>18</v>
      </c>
      <c r="E3" s="295" t="s">
        <v>19</v>
      </c>
      <c r="F3" s="295" t="s">
        <v>20</v>
      </c>
      <c r="G3" s="295" t="s">
        <v>21</v>
      </c>
      <c r="H3" s="295" t="s">
        <v>22</v>
      </c>
      <c r="I3" s="295" t="s">
        <v>23</v>
      </c>
      <c r="J3" s="295" t="s">
        <v>24</v>
      </c>
      <c r="K3" s="295" t="s">
        <v>25</v>
      </c>
      <c r="L3" s="388"/>
    </row>
    <row r="4" spans="2:15" ht="15.75" thickBot="1" x14ac:dyDescent="0.25">
      <c r="B4" s="343" t="s">
        <v>189</v>
      </c>
      <c r="C4" s="392"/>
      <c r="D4" s="393"/>
      <c r="E4" s="393"/>
      <c r="F4" s="393"/>
      <c r="G4" s="393"/>
      <c r="H4" s="393"/>
      <c r="I4" s="393"/>
      <c r="J4" s="393"/>
      <c r="K4" s="394"/>
      <c r="L4" s="66"/>
      <c r="O4" s="344"/>
    </row>
    <row r="5" spans="2:15" ht="15" customHeight="1" thickBot="1" x14ac:dyDescent="0.25">
      <c r="B5" s="65" t="s">
        <v>190</v>
      </c>
      <c r="C5" s="64"/>
      <c r="D5" s="64"/>
      <c r="E5" s="64"/>
      <c r="F5" s="64"/>
      <c r="G5" s="64"/>
      <c r="H5" s="64"/>
      <c r="I5" s="64"/>
      <c r="J5" s="344"/>
      <c r="K5" s="344"/>
      <c r="L5" s="64"/>
    </row>
    <row r="6" spans="2:15" ht="15" customHeight="1" thickBot="1" x14ac:dyDescent="0.25">
      <c r="B6" s="65" t="s">
        <v>191</v>
      </c>
      <c r="C6" s="64"/>
      <c r="D6" s="64"/>
      <c r="E6" s="64"/>
      <c r="F6" s="64"/>
      <c r="G6" s="64"/>
      <c r="H6" s="64"/>
      <c r="I6" s="64"/>
      <c r="J6" s="344"/>
      <c r="K6" s="344"/>
      <c r="L6" s="64"/>
    </row>
    <row r="7" spans="2:15" ht="15" customHeight="1" thickBot="1" x14ac:dyDescent="0.25">
      <c r="B7" s="65" t="s">
        <v>192</v>
      </c>
      <c r="C7" s="64"/>
      <c r="D7" s="64"/>
      <c r="E7" s="64"/>
      <c r="F7" s="64"/>
      <c r="G7" s="64"/>
      <c r="H7" s="64"/>
      <c r="I7" s="64"/>
      <c r="J7" s="64"/>
      <c r="K7" s="344"/>
      <c r="L7" s="68" t="s">
        <v>216</v>
      </c>
    </row>
    <row r="8" spans="2:15" ht="15" customHeight="1" thickBot="1" x14ac:dyDescent="0.25">
      <c r="B8" s="65" t="s">
        <v>193</v>
      </c>
      <c r="C8" s="64"/>
      <c r="D8" s="64"/>
      <c r="E8" s="344"/>
      <c r="F8" s="344"/>
      <c r="G8" s="344"/>
      <c r="H8" s="344"/>
      <c r="I8" s="344"/>
      <c r="J8" s="64"/>
      <c r="K8" s="64"/>
      <c r="L8" s="67"/>
    </row>
    <row r="9" spans="2:15" ht="15" customHeight="1" thickBot="1" x14ac:dyDescent="0.25">
      <c r="B9" s="65" t="s">
        <v>194</v>
      </c>
      <c r="C9" s="64"/>
      <c r="D9" s="64"/>
      <c r="E9" s="64"/>
      <c r="F9" s="64"/>
      <c r="G9" s="64"/>
      <c r="H9" s="64"/>
      <c r="I9" s="64"/>
      <c r="J9" s="344"/>
      <c r="K9" s="344"/>
      <c r="L9" s="64"/>
    </row>
    <row r="10" spans="2:15" ht="15" customHeight="1" thickBot="1" x14ac:dyDescent="0.25">
      <c r="B10" s="65" t="s">
        <v>195</v>
      </c>
      <c r="C10" s="64"/>
      <c r="D10" s="344"/>
      <c r="E10" s="344"/>
      <c r="F10" s="344"/>
      <c r="G10" s="64"/>
      <c r="H10" s="64"/>
      <c r="I10" s="64"/>
      <c r="J10" s="64"/>
      <c r="K10" s="64"/>
      <c r="L10" s="64"/>
    </row>
    <row r="11" spans="2:15" ht="15" customHeight="1" thickBot="1" x14ac:dyDescent="0.25">
      <c r="B11" s="65" t="s">
        <v>196</v>
      </c>
      <c r="C11" s="344"/>
      <c r="D11" s="64"/>
      <c r="E11" s="64"/>
      <c r="F11" s="64"/>
      <c r="G11" s="64"/>
      <c r="H11" s="64"/>
      <c r="I11" s="64"/>
      <c r="J11" s="64"/>
      <c r="K11" s="64"/>
      <c r="L11" s="68" t="s">
        <v>216</v>
      </c>
    </row>
    <row r="12" spans="2:15" ht="15" customHeight="1" thickBot="1" x14ac:dyDescent="0.25">
      <c r="B12" s="65" t="s">
        <v>197</v>
      </c>
      <c r="C12" s="344"/>
      <c r="D12" s="344"/>
      <c r="E12" s="344"/>
      <c r="F12" s="64"/>
      <c r="G12" s="64"/>
      <c r="H12" s="64"/>
      <c r="I12" s="64"/>
      <c r="J12" s="64"/>
      <c r="K12" s="64"/>
      <c r="L12" s="68" t="s">
        <v>216</v>
      </c>
    </row>
    <row r="13" spans="2:15" ht="15" customHeight="1" thickBot="1" x14ac:dyDescent="0.25">
      <c r="B13" s="65" t="s">
        <v>198</v>
      </c>
      <c r="C13" s="64"/>
      <c r="D13" s="64"/>
      <c r="E13" s="64"/>
      <c r="F13" s="64"/>
      <c r="G13" s="64"/>
      <c r="H13" s="344"/>
      <c r="I13" s="344"/>
      <c r="J13" s="344"/>
      <c r="K13" s="344"/>
      <c r="L13" s="68" t="s">
        <v>217</v>
      </c>
    </row>
    <row r="14" spans="2:15" ht="15" customHeight="1" thickBot="1" x14ac:dyDescent="0.25">
      <c r="B14" s="65" t="s">
        <v>199</v>
      </c>
      <c r="C14" s="64"/>
      <c r="D14" s="344"/>
      <c r="E14" s="344"/>
      <c r="F14" s="344"/>
      <c r="G14" s="344"/>
      <c r="H14" s="64"/>
      <c r="I14" s="64"/>
      <c r="J14" s="64"/>
      <c r="K14" s="64"/>
      <c r="L14" s="64"/>
    </row>
    <row r="15" spans="2:15" ht="15" customHeight="1" thickBot="1" x14ac:dyDescent="0.25">
      <c r="B15" s="65" t="s">
        <v>200</v>
      </c>
      <c r="C15" s="64"/>
      <c r="D15" s="64"/>
      <c r="E15" s="64"/>
      <c r="F15" s="64"/>
      <c r="G15" s="64"/>
      <c r="H15" s="64"/>
      <c r="I15" s="64"/>
      <c r="J15" s="64"/>
      <c r="K15" s="64"/>
      <c r="L15" s="64" t="s">
        <v>201</v>
      </c>
    </row>
    <row r="16" spans="2:15" ht="15" customHeight="1" thickBot="1" x14ac:dyDescent="0.25">
      <c r="B16" s="65" t="s">
        <v>202</v>
      </c>
      <c r="C16" s="344"/>
      <c r="D16" s="344"/>
      <c r="E16" s="344"/>
      <c r="F16" s="344"/>
      <c r="G16" s="64"/>
      <c r="H16" s="64"/>
      <c r="I16" s="64"/>
      <c r="J16" s="64"/>
      <c r="K16" s="64"/>
      <c r="L16" s="64"/>
    </row>
    <row r="17" spans="2:12" ht="15" customHeight="1" thickBot="1" x14ac:dyDescent="0.25">
      <c r="B17" s="65" t="s">
        <v>203</v>
      </c>
      <c r="C17" s="64"/>
      <c r="D17" s="64"/>
      <c r="E17" s="344"/>
      <c r="F17" s="344"/>
      <c r="G17" s="344"/>
      <c r="H17" s="344"/>
      <c r="I17" s="344"/>
      <c r="J17" s="64"/>
      <c r="K17" s="64"/>
      <c r="L17" s="64"/>
    </row>
    <row r="18" spans="2:12" ht="15" customHeight="1" thickBot="1" x14ac:dyDescent="0.25">
      <c r="B18" s="65" t="s">
        <v>204</v>
      </c>
      <c r="C18" s="64"/>
      <c r="D18" s="344"/>
      <c r="E18" s="344"/>
      <c r="F18" s="344"/>
      <c r="G18" s="344"/>
      <c r="H18" s="64"/>
      <c r="I18" s="64"/>
      <c r="J18" s="64"/>
      <c r="K18" s="64"/>
      <c r="L18" s="68" t="s">
        <v>217</v>
      </c>
    </row>
    <row r="19" spans="2:12" ht="15" customHeight="1" thickBot="1" x14ac:dyDescent="0.25">
      <c r="B19" s="65" t="s">
        <v>205</v>
      </c>
      <c r="C19" s="344"/>
      <c r="D19" s="344"/>
      <c r="E19" s="344"/>
      <c r="F19" s="64"/>
      <c r="G19" s="64"/>
      <c r="H19" s="64"/>
      <c r="I19" s="64"/>
      <c r="J19" s="64"/>
      <c r="K19" s="344"/>
      <c r="L19" s="68" t="s">
        <v>216</v>
      </c>
    </row>
    <row r="20" spans="2:12" ht="15" customHeight="1" thickBot="1" x14ac:dyDescent="0.25">
      <c r="B20" s="65" t="s">
        <v>206</v>
      </c>
      <c r="C20" s="344"/>
      <c r="D20" s="344"/>
      <c r="E20" s="344"/>
      <c r="F20" s="344"/>
      <c r="G20" s="64"/>
      <c r="H20" s="64"/>
      <c r="I20" s="64"/>
      <c r="J20" s="64"/>
      <c r="K20" s="64"/>
      <c r="L20" s="64"/>
    </row>
    <row r="21" spans="2:12" ht="15" customHeight="1" thickBot="1" x14ac:dyDescent="0.25">
      <c r="B21" s="62" t="s">
        <v>207</v>
      </c>
      <c r="C21" s="344"/>
      <c r="D21" s="64"/>
      <c r="E21" s="64"/>
      <c r="F21" s="64"/>
      <c r="G21" s="64"/>
      <c r="H21" s="64"/>
      <c r="I21" s="64"/>
      <c r="J21" s="344"/>
      <c r="K21" s="344"/>
      <c r="L21" s="68" t="s">
        <v>217</v>
      </c>
    </row>
    <row r="22" spans="2:12" ht="15" customHeight="1" thickBot="1" x14ac:dyDescent="0.25">
      <c r="B22" s="65" t="s">
        <v>340</v>
      </c>
      <c r="C22" s="344"/>
      <c r="D22" s="344"/>
      <c r="E22" s="344"/>
      <c r="F22" s="64"/>
      <c r="G22" s="64"/>
      <c r="H22" s="64"/>
      <c r="I22" s="64"/>
      <c r="J22" s="344"/>
      <c r="K22" s="344"/>
      <c r="L22" s="68" t="s">
        <v>217</v>
      </c>
    </row>
    <row r="23" spans="2:12" ht="15" customHeight="1" thickBot="1" x14ac:dyDescent="0.25">
      <c r="B23" s="65" t="s">
        <v>209</v>
      </c>
      <c r="C23" s="344"/>
      <c r="D23" s="64"/>
      <c r="E23" s="64"/>
      <c r="F23" s="64"/>
      <c r="G23" s="64"/>
      <c r="H23" s="64"/>
      <c r="I23" s="64"/>
      <c r="J23" s="344"/>
      <c r="K23" s="344"/>
      <c r="L23" s="64"/>
    </row>
    <row r="24" spans="2:12" ht="15" customHeight="1" thickBot="1" x14ac:dyDescent="0.25">
      <c r="B24" s="65" t="s">
        <v>210</v>
      </c>
      <c r="C24" s="344"/>
      <c r="D24" s="344"/>
      <c r="E24" s="344"/>
      <c r="F24" s="64"/>
      <c r="G24" s="64"/>
      <c r="H24" s="64"/>
      <c r="I24" s="64"/>
      <c r="J24" s="64"/>
      <c r="K24" s="64"/>
      <c r="L24" s="64"/>
    </row>
    <row r="25" spans="2:12" ht="15" customHeight="1" thickBot="1" x14ac:dyDescent="0.25">
      <c r="B25" s="343" t="s">
        <v>211</v>
      </c>
      <c r="C25" s="389"/>
      <c r="D25" s="390"/>
      <c r="E25" s="390"/>
      <c r="F25" s="390"/>
      <c r="G25" s="390"/>
      <c r="H25" s="390"/>
      <c r="I25" s="390"/>
      <c r="J25" s="390"/>
      <c r="K25" s="391"/>
      <c r="L25" s="66"/>
    </row>
    <row r="26" spans="2:12" ht="15" customHeight="1" thickBot="1" x14ac:dyDescent="0.25">
      <c r="B26" s="65" t="s">
        <v>212</v>
      </c>
      <c r="C26" s="344"/>
      <c r="D26" s="344"/>
      <c r="E26" s="344"/>
      <c r="F26" s="64"/>
      <c r="G26" s="64"/>
      <c r="H26" s="344"/>
      <c r="I26" s="344"/>
      <c r="J26" s="344"/>
      <c r="K26" s="344"/>
      <c r="L26" s="68" t="s">
        <v>216</v>
      </c>
    </row>
    <row r="27" spans="2:12" ht="15" customHeight="1" thickBot="1" x14ac:dyDescent="0.25">
      <c r="B27" s="65" t="s">
        <v>213</v>
      </c>
      <c r="C27" s="344"/>
      <c r="D27" s="344"/>
      <c r="E27" s="344"/>
      <c r="F27" s="344"/>
      <c r="G27" s="344"/>
      <c r="H27" s="64"/>
      <c r="I27" s="64"/>
      <c r="J27" s="64"/>
      <c r="K27" s="64"/>
      <c r="L27" s="68" t="s">
        <v>216</v>
      </c>
    </row>
    <row r="28" spans="2:12" ht="15" customHeight="1" thickBot="1" x14ac:dyDescent="0.25">
      <c r="B28" s="65" t="s">
        <v>214</v>
      </c>
      <c r="C28" s="344"/>
      <c r="D28" s="344"/>
      <c r="E28" s="344"/>
      <c r="F28" s="64"/>
      <c r="G28" s="64"/>
      <c r="H28" s="64"/>
      <c r="I28" s="344"/>
      <c r="J28" s="344"/>
      <c r="K28" s="344"/>
      <c r="L28" s="68" t="s">
        <v>216</v>
      </c>
    </row>
    <row r="29" spans="2:12" ht="15" customHeight="1" thickBot="1" x14ac:dyDescent="0.25">
      <c r="B29" s="65" t="s">
        <v>215</v>
      </c>
      <c r="C29" s="344"/>
      <c r="D29" s="344"/>
      <c r="E29" s="64"/>
      <c r="F29" s="64"/>
      <c r="G29" s="64"/>
      <c r="H29" s="64"/>
      <c r="I29" s="64"/>
      <c r="J29" s="344"/>
      <c r="K29" s="344"/>
      <c r="L29" s="68" t="s">
        <v>216</v>
      </c>
    </row>
    <row r="30" spans="2:12" ht="15" customHeight="1" x14ac:dyDescent="0.2"/>
    <row r="31" spans="2:12" ht="15" customHeight="1" x14ac:dyDescent="0.2"/>
  </sheetData>
  <mergeCells count="5">
    <mergeCell ref="B2:B3"/>
    <mergeCell ref="C2:K2"/>
    <mergeCell ref="L2:L3"/>
    <mergeCell ref="C25:K25"/>
    <mergeCell ref="C4:K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B1:M27"/>
  <sheetViews>
    <sheetView topLeftCell="A2" workbookViewId="0">
      <selection activeCell="K18" sqref="K18"/>
    </sheetView>
  </sheetViews>
  <sheetFormatPr defaultRowHeight="15" x14ac:dyDescent="0.25"/>
  <cols>
    <col min="3" max="3" width="21.28515625" customWidth="1"/>
    <col min="4" max="4" width="16" customWidth="1"/>
    <col min="5" max="5" width="13.7109375" customWidth="1"/>
    <col min="6" max="7" width="14.7109375" customWidth="1"/>
    <col min="8" max="8" width="15.85546875" customWidth="1"/>
    <col min="9" max="9" width="14.7109375" customWidth="1"/>
    <col min="10" max="10" width="15.7109375" customWidth="1"/>
    <col min="11" max="11" width="16.140625" customWidth="1"/>
    <col min="12" max="12" width="13" customWidth="1"/>
  </cols>
  <sheetData>
    <row r="1" spans="2:13" ht="30.75" customHeight="1" thickBot="1" x14ac:dyDescent="0.3">
      <c r="B1" s="178" t="s">
        <v>377</v>
      </c>
    </row>
    <row r="2" spans="2:13" ht="24.75" customHeight="1" thickTop="1" x14ac:dyDescent="0.25">
      <c r="B2" s="398" t="s">
        <v>237</v>
      </c>
      <c r="C2" s="400" t="s">
        <v>241</v>
      </c>
      <c r="D2" s="400" t="s">
        <v>365</v>
      </c>
      <c r="E2" s="395" t="s">
        <v>386</v>
      </c>
      <c r="F2" s="396"/>
      <c r="G2" s="396"/>
      <c r="H2" s="396"/>
      <c r="I2" s="397"/>
    </row>
    <row r="3" spans="2:13" ht="25.5" x14ac:dyDescent="0.25">
      <c r="B3" s="399"/>
      <c r="C3" s="401"/>
      <c r="D3" s="401"/>
      <c r="E3" s="94" t="s">
        <v>364</v>
      </c>
      <c r="F3" s="94" t="s">
        <v>223</v>
      </c>
      <c r="G3" s="94" t="s">
        <v>282</v>
      </c>
      <c r="H3" s="94" t="s">
        <v>363</v>
      </c>
      <c r="I3" s="303" t="s">
        <v>26</v>
      </c>
      <c r="J3" s="87"/>
    </row>
    <row r="4" spans="2:13" ht="27" customHeight="1" x14ac:dyDescent="0.25">
      <c r="B4" s="306">
        <v>1</v>
      </c>
      <c r="C4" s="352" t="s">
        <v>354</v>
      </c>
      <c r="D4" s="353">
        <f>+lotti!C27</f>
        <v>109320</v>
      </c>
      <c r="E4" s="353">
        <f>+$M$18*D4</f>
        <v>314841.59999999998</v>
      </c>
      <c r="F4" s="353">
        <f>+$M$20*D4</f>
        <v>139929.60000000001</v>
      </c>
      <c r="G4" s="353">
        <f>+$M$22*D4</f>
        <v>32796</v>
      </c>
      <c r="H4" s="353">
        <f>+$M$24*D4</f>
        <v>109320</v>
      </c>
      <c r="I4" s="304">
        <f t="shared" ref="I4:I11" si="0">SUM(E4:H4)</f>
        <v>596887.19999999995</v>
      </c>
      <c r="K4" s="89">
        <f t="shared" ref="K4:K10" si="1">SUM(E4:H4)</f>
        <v>596887.19999999995</v>
      </c>
      <c r="L4" s="86"/>
    </row>
    <row r="5" spans="2:13" ht="27" customHeight="1" x14ac:dyDescent="0.25">
      <c r="B5" s="306">
        <v>2</v>
      </c>
      <c r="C5" s="352" t="s">
        <v>341</v>
      </c>
      <c r="D5" s="353">
        <f>+lotti!D27</f>
        <v>187824</v>
      </c>
      <c r="E5" s="353">
        <f t="shared" ref="E5:E11" si="2">+$M$18*D5</f>
        <v>540933.12</v>
      </c>
      <c r="F5" s="353">
        <f t="shared" ref="F5:F11" si="3">+$M$20*D5</f>
        <v>240414.72</v>
      </c>
      <c r="G5" s="353">
        <f t="shared" ref="G5:G11" si="4">+$M$22*D5</f>
        <v>56347.199999999997</v>
      </c>
      <c r="H5" s="353">
        <f t="shared" ref="H5:H11" si="5">+$M$24*D5</f>
        <v>187824</v>
      </c>
      <c r="I5" s="304">
        <f t="shared" si="0"/>
        <v>1025519.0399999999</v>
      </c>
      <c r="K5" s="89">
        <f t="shared" si="1"/>
        <v>1025519.0399999999</v>
      </c>
    </row>
    <row r="6" spans="2:13" ht="27" customHeight="1" x14ac:dyDescent="0.25">
      <c r="B6" s="307">
        <v>3</v>
      </c>
      <c r="C6" s="354" t="s">
        <v>393</v>
      </c>
      <c r="D6" s="355">
        <f>+lotti!E27</f>
        <v>145339</v>
      </c>
      <c r="E6" s="353">
        <f t="shared" si="2"/>
        <v>418576.32</v>
      </c>
      <c r="F6" s="353">
        <f t="shared" si="3"/>
        <v>186033.92000000001</v>
      </c>
      <c r="G6" s="353">
        <f t="shared" si="4"/>
        <v>43601.7</v>
      </c>
      <c r="H6" s="353">
        <f t="shared" si="5"/>
        <v>145339</v>
      </c>
      <c r="I6" s="304">
        <f t="shared" si="0"/>
        <v>793550.94</v>
      </c>
      <c r="K6" s="89">
        <f t="shared" si="1"/>
        <v>793550.94</v>
      </c>
    </row>
    <row r="7" spans="2:13" ht="27" customHeight="1" x14ac:dyDescent="0.25">
      <c r="B7" s="306">
        <v>4</v>
      </c>
      <c r="C7" s="352" t="s">
        <v>361</v>
      </c>
      <c r="D7" s="353">
        <f>+lotti!F27</f>
        <v>160330</v>
      </c>
      <c r="E7" s="353">
        <f t="shared" si="2"/>
        <v>461750.39999999997</v>
      </c>
      <c r="F7" s="353">
        <f t="shared" si="3"/>
        <v>205222.39999999999</v>
      </c>
      <c r="G7" s="353">
        <f t="shared" si="4"/>
        <v>48099</v>
      </c>
      <c r="H7" s="353">
        <f t="shared" si="5"/>
        <v>160330</v>
      </c>
      <c r="I7" s="304">
        <f t="shared" si="0"/>
        <v>875401.79999999993</v>
      </c>
      <c r="K7" s="89">
        <f t="shared" si="1"/>
        <v>875401.79999999993</v>
      </c>
    </row>
    <row r="8" spans="2:13" ht="27" customHeight="1" x14ac:dyDescent="0.25">
      <c r="B8" s="306">
        <v>5</v>
      </c>
      <c r="C8" s="354" t="s">
        <v>362</v>
      </c>
      <c r="D8" s="353">
        <f>+lotti!G27</f>
        <v>185325</v>
      </c>
      <c r="E8" s="353">
        <f t="shared" si="2"/>
        <v>533736</v>
      </c>
      <c r="F8" s="353">
        <f t="shared" si="3"/>
        <v>237216</v>
      </c>
      <c r="G8" s="353">
        <f t="shared" si="4"/>
        <v>55597.5</v>
      </c>
      <c r="H8" s="353">
        <f t="shared" si="5"/>
        <v>185325</v>
      </c>
      <c r="I8" s="304">
        <f t="shared" si="0"/>
        <v>1011874.5</v>
      </c>
      <c r="K8" s="89">
        <f t="shared" si="1"/>
        <v>1011874.5</v>
      </c>
    </row>
    <row r="9" spans="2:13" ht="27" customHeight="1" x14ac:dyDescent="0.25">
      <c r="B9" s="306">
        <v>6</v>
      </c>
      <c r="C9" s="352" t="s">
        <v>317</v>
      </c>
      <c r="D9" s="353">
        <f>+lotti!H27</f>
        <v>152895</v>
      </c>
      <c r="E9" s="353">
        <f t="shared" si="2"/>
        <v>440337.6</v>
      </c>
      <c r="F9" s="353">
        <f t="shared" si="3"/>
        <v>195705.60000000001</v>
      </c>
      <c r="G9" s="353">
        <f t="shared" si="4"/>
        <v>45868.5</v>
      </c>
      <c r="H9" s="353">
        <f t="shared" si="5"/>
        <v>152895</v>
      </c>
      <c r="I9" s="304">
        <f t="shared" si="0"/>
        <v>834806.7</v>
      </c>
      <c r="K9" s="89">
        <f t="shared" si="1"/>
        <v>834806.7</v>
      </c>
    </row>
    <row r="10" spans="2:13" ht="27" customHeight="1" x14ac:dyDescent="0.25">
      <c r="B10" s="306">
        <v>7</v>
      </c>
      <c r="C10" s="352" t="s">
        <v>355</v>
      </c>
      <c r="D10" s="353">
        <f>+lotti!I27</f>
        <v>202787</v>
      </c>
      <c r="E10" s="353">
        <f t="shared" si="2"/>
        <v>584026.55999999994</v>
      </c>
      <c r="F10" s="353">
        <f t="shared" si="3"/>
        <v>259567.36000000002</v>
      </c>
      <c r="G10" s="353">
        <f t="shared" si="4"/>
        <v>60836.1</v>
      </c>
      <c r="H10" s="353">
        <f t="shared" si="5"/>
        <v>202787</v>
      </c>
      <c r="I10" s="304">
        <f t="shared" si="0"/>
        <v>1107217.02</v>
      </c>
      <c r="K10" s="89">
        <f t="shared" si="1"/>
        <v>1107217.02</v>
      </c>
    </row>
    <row r="11" spans="2:13" ht="27" customHeight="1" x14ac:dyDescent="0.25">
      <c r="B11" s="306">
        <v>8</v>
      </c>
      <c r="C11" s="352" t="s">
        <v>242</v>
      </c>
      <c r="D11" s="353">
        <f>+lotti!J27</f>
        <v>199361</v>
      </c>
      <c r="E11" s="353">
        <f t="shared" si="2"/>
        <v>574159.67999999993</v>
      </c>
      <c r="F11" s="353">
        <f t="shared" si="3"/>
        <v>255182.08000000002</v>
      </c>
      <c r="G11" s="353">
        <f t="shared" si="4"/>
        <v>59808.299999999996</v>
      </c>
      <c r="H11" s="353">
        <f t="shared" si="5"/>
        <v>199361</v>
      </c>
      <c r="I11" s="304">
        <f t="shared" si="0"/>
        <v>1088511.06</v>
      </c>
      <c r="K11" s="89"/>
    </row>
    <row r="12" spans="2:13" ht="27" customHeight="1" x14ac:dyDescent="0.25">
      <c r="B12" s="308"/>
      <c r="C12" s="309" t="s">
        <v>26</v>
      </c>
      <c r="D12" s="310">
        <f t="shared" ref="D12:I12" si="6">SUM(D4:D11)</f>
        <v>1343181</v>
      </c>
      <c r="E12" s="310">
        <f t="shared" si="6"/>
        <v>3868361.2800000003</v>
      </c>
      <c r="F12" s="310">
        <f t="shared" si="6"/>
        <v>1719271.6800000002</v>
      </c>
      <c r="G12" s="310">
        <f t="shared" si="6"/>
        <v>402954.3</v>
      </c>
      <c r="H12" s="310">
        <f t="shared" si="6"/>
        <v>1343181</v>
      </c>
      <c r="I12" s="305">
        <f t="shared" si="6"/>
        <v>7333768.2599999998</v>
      </c>
      <c r="J12" s="42"/>
      <c r="K12" s="89">
        <f>SUM(E12:H12)</f>
        <v>7333768.2600000007</v>
      </c>
    </row>
    <row r="13" spans="2:13" ht="2.25" customHeight="1" thickBot="1" x14ac:dyDescent="0.3">
      <c r="B13" s="90"/>
      <c r="C13" s="91"/>
      <c r="D13" s="91"/>
      <c r="E13" s="92"/>
      <c r="F13" s="92"/>
      <c r="G13" s="92"/>
      <c r="H13" s="175"/>
      <c r="I13" s="93"/>
    </row>
    <row r="14" spans="2:13" ht="15.75" thickTop="1" x14ac:dyDescent="0.25"/>
    <row r="15" spans="2:13" x14ac:dyDescent="0.25">
      <c r="K15" t="s">
        <v>239</v>
      </c>
      <c r="M15" t="s">
        <v>240</v>
      </c>
    </row>
    <row r="16" spans="2:13" ht="16.5" thickBot="1" x14ac:dyDescent="0.3">
      <c r="B16" s="178" t="s">
        <v>356</v>
      </c>
      <c r="K16" s="46" t="s">
        <v>238</v>
      </c>
    </row>
    <row r="17" spans="2:13" ht="24.75" customHeight="1" thickTop="1" thickBot="1" x14ac:dyDescent="0.3">
      <c r="B17" s="41"/>
      <c r="C17" s="44"/>
      <c r="D17" s="44"/>
      <c r="E17" s="44"/>
      <c r="F17" s="44"/>
      <c r="G17" s="44"/>
      <c r="H17" s="44"/>
      <c r="I17" s="204"/>
      <c r="K17" s="47"/>
    </row>
    <row r="18" spans="2:13" ht="21.95" customHeight="1" thickTop="1" thickBot="1" x14ac:dyDescent="0.3">
      <c r="B18" s="42"/>
      <c r="C18" s="5"/>
      <c r="D18" s="296">
        <v>16</v>
      </c>
      <c r="E18" s="59" t="s">
        <v>351</v>
      </c>
      <c r="F18" s="40"/>
      <c r="G18" s="40"/>
      <c r="H18" s="40"/>
      <c r="I18" s="76"/>
      <c r="K18" s="88">
        <v>180</v>
      </c>
      <c r="L18" s="88">
        <f>+K18*D18</f>
        <v>2880</v>
      </c>
      <c r="M18" s="88">
        <f>+L18/1000</f>
        <v>2.88</v>
      </c>
    </row>
    <row r="19" spans="2:13" ht="17.25" thickTop="1" thickBot="1" x14ac:dyDescent="0.3">
      <c r="B19" s="404" t="s">
        <v>222</v>
      </c>
      <c r="C19" s="405"/>
      <c r="D19" s="297"/>
      <c r="E19" s="261"/>
      <c r="F19" s="5"/>
      <c r="G19" s="5"/>
      <c r="H19" s="5"/>
      <c r="I19" s="76"/>
    </row>
    <row r="20" spans="2:13" ht="21.95" customHeight="1" thickTop="1" thickBot="1" x14ac:dyDescent="0.3">
      <c r="B20" s="298"/>
      <c r="C20" s="48"/>
      <c r="D20" s="311">
        <v>8</v>
      </c>
      <c r="E20" s="59" t="s">
        <v>352</v>
      </c>
      <c r="F20" s="40"/>
      <c r="G20" s="40"/>
      <c r="H20" s="40"/>
      <c r="I20" s="76"/>
      <c r="K20" s="88">
        <v>160</v>
      </c>
      <c r="L20" s="88">
        <f>+K20*D20</f>
        <v>1280</v>
      </c>
      <c r="M20" s="88">
        <f>+L20/1000</f>
        <v>1.28</v>
      </c>
    </row>
    <row r="21" spans="2:13" ht="17.25" thickTop="1" thickBot="1" x14ac:dyDescent="0.3">
      <c r="B21" s="402">
        <f>SUM(D18:D24)</f>
        <v>28</v>
      </c>
      <c r="C21" s="403"/>
      <c r="D21" s="297"/>
      <c r="E21" s="58"/>
      <c r="F21" s="5"/>
      <c r="G21" s="5"/>
      <c r="H21" s="5"/>
      <c r="I21" s="76"/>
      <c r="K21" s="47"/>
    </row>
    <row r="22" spans="2:13" ht="21.95" customHeight="1" thickTop="1" thickBot="1" x14ac:dyDescent="0.3">
      <c r="B22" s="42"/>
      <c r="C22" s="5"/>
      <c r="D22" s="312">
        <v>2</v>
      </c>
      <c r="E22" s="59" t="s">
        <v>175</v>
      </c>
      <c r="F22" s="40"/>
      <c r="G22" s="40"/>
      <c r="H22" s="40"/>
      <c r="I22" s="76"/>
      <c r="K22" s="88">
        <v>150</v>
      </c>
      <c r="L22" s="88">
        <f>+K22*D22</f>
        <v>300</v>
      </c>
      <c r="M22" s="88">
        <f>+L22/1000</f>
        <v>0.3</v>
      </c>
    </row>
    <row r="23" spans="2:13" ht="17.25" thickTop="1" thickBot="1" x14ac:dyDescent="0.3">
      <c r="B23" s="42"/>
      <c r="C23" s="5"/>
      <c r="D23" s="297"/>
      <c r="E23" s="5"/>
      <c r="F23" s="5"/>
      <c r="G23" s="5"/>
      <c r="H23" s="58"/>
      <c r="I23" s="205"/>
      <c r="K23" s="47"/>
    </row>
    <row r="24" spans="2:13" ht="21.95" customHeight="1" thickTop="1" thickBot="1" x14ac:dyDescent="0.3">
      <c r="B24" s="42"/>
      <c r="C24" s="5"/>
      <c r="D24" s="313">
        <v>2</v>
      </c>
      <c r="E24" s="59" t="s">
        <v>353</v>
      </c>
      <c r="F24" s="40"/>
      <c r="G24" s="40"/>
      <c r="H24" s="40"/>
      <c r="I24" s="205"/>
      <c r="K24" s="88">
        <v>500</v>
      </c>
      <c r="L24" s="88">
        <f>+K24*D24</f>
        <v>1000</v>
      </c>
      <c r="M24" s="88">
        <f>+L24/1000</f>
        <v>1</v>
      </c>
    </row>
    <row r="25" spans="2:13" ht="11.25" customHeight="1" thickTop="1" thickBot="1" x14ac:dyDescent="0.3">
      <c r="B25" s="42"/>
      <c r="C25" s="5"/>
      <c r="D25" s="5"/>
      <c r="E25" s="5"/>
      <c r="F25" s="5"/>
      <c r="G25" s="5"/>
      <c r="H25" s="58"/>
      <c r="I25" s="205"/>
    </row>
    <row r="26" spans="2:13" ht="16.5" thickTop="1" thickBot="1" x14ac:dyDescent="0.3">
      <c r="B26" s="43"/>
      <c r="C26" s="12"/>
      <c r="D26" s="12"/>
      <c r="E26" s="12"/>
      <c r="F26" s="12"/>
      <c r="G26" s="12"/>
      <c r="H26" s="12"/>
      <c r="I26" s="206"/>
      <c r="M26" s="302">
        <f>SUM(M17:M24)</f>
        <v>5.46</v>
      </c>
    </row>
    <row r="27" spans="2:13" ht="15.75" thickTop="1" x14ac:dyDescent="0.25">
      <c r="K27" s="47"/>
    </row>
  </sheetData>
  <mergeCells count="6">
    <mergeCell ref="E2:I2"/>
    <mergeCell ref="B2:B3"/>
    <mergeCell ref="C2:C3"/>
    <mergeCell ref="D2:D3"/>
    <mergeCell ref="B21:C21"/>
    <mergeCell ref="B19:C19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E39"/>
  <sheetViews>
    <sheetView topLeftCell="A13" workbookViewId="0">
      <selection activeCell="C33" sqref="C33"/>
    </sheetView>
  </sheetViews>
  <sheetFormatPr defaultColWidth="10.7109375" defaultRowHeight="15" x14ac:dyDescent="0.25"/>
  <cols>
    <col min="1" max="1" width="2.7109375" customWidth="1"/>
    <col min="2" max="2" width="23.5703125" customWidth="1"/>
    <col min="3" max="3" width="19.42578125" customWidth="1"/>
    <col min="4" max="4" width="21.28515625" customWidth="1"/>
    <col min="5" max="5" width="0.42578125" customWidth="1"/>
    <col min="6" max="6" width="1" customWidth="1"/>
  </cols>
  <sheetData>
    <row r="1" spans="1:5" ht="15.75" thickBot="1" x14ac:dyDescent="0.3">
      <c r="B1" s="12" t="s">
        <v>358</v>
      </c>
      <c r="C1" s="12"/>
      <c r="D1" s="12"/>
      <c r="E1" s="12"/>
    </row>
    <row r="2" spans="1:5" ht="21" customHeight="1" thickTop="1" x14ac:dyDescent="0.25">
      <c r="A2" s="76"/>
      <c r="B2" s="406" t="s">
        <v>187</v>
      </c>
      <c r="C2" s="408" t="s">
        <v>357</v>
      </c>
      <c r="D2" s="409"/>
      <c r="E2" s="410"/>
    </row>
    <row r="3" spans="1:5" ht="25.5" x14ac:dyDescent="0.25">
      <c r="A3" s="76"/>
      <c r="B3" s="407"/>
      <c r="C3" s="61" t="s">
        <v>186</v>
      </c>
      <c r="D3" s="61" t="s">
        <v>223</v>
      </c>
      <c r="E3" s="77"/>
    </row>
    <row r="4" spans="1:5" x14ac:dyDescent="0.25">
      <c r="A4" s="76"/>
      <c r="B4" s="74" t="s">
        <v>0</v>
      </c>
      <c r="C4" s="95" t="e">
        <f>+#REF!</f>
        <v>#REF!</v>
      </c>
      <c r="D4" s="95" t="e">
        <f>+#REF!</f>
        <v>#REF!</v>
      </c>
      <c r="E4" s="78"/>
    </row>
    <row r="5" spans="1:5" x14ac:dyDescent="0.25">
      <c r="A5" s="76"/>
      <c r="B5" s="74" t="s">
        <v>1</v>
      </c>
      <c r="C5" s="95" t="e">
        <f>+#REF!</f>
        <v>#REF!</v>
      </c>
      <c r="D5" s="95" t="e">
        <f>+#REF!</f>
        <v>#REF!</v>
      </c>
      <c r="E5" s="78"/>
    </row>
    <row r="6" spans="1:5" x14ac:dyDescent="0.25">
      <c r="A6" s="76"/>
      <c r="B6" s="74" t="s">
        <v>2</v>
      </c>
      <c r="C6" s="96">
        <v>0</v>
      </c>
      <c r="D6" s="95" t="e">
        <f>+#REF!</f>
        <v>#REF!</v>
      </c>
      <c r="E6" s="78"/>
    </row>
    <row r="7" spans="1:5" x14ac:dyDescent="0.25">
      <c r="A7" s="76"/>
      <c r="B7" s="74" t="s">
        <v>3</v>
      </c>
      <c r="C7" s="95" t="e">
        <f>+#REF!</f>
        <v>#REF!</v>
      </c>
      <c r="D7" s="95" t="e">
        <f>+#REF!</f>
        <v>#REF!</v>
      </c>
      <c r="E7" s="79"/>
    </row>
    <row r="8" spans="1:5" x14ac:dyDescent="0.25">
      <c r="A8" s="76"/>
      <c r="B8" s="74" t="s">
        <v>4</v>
      </c>
      <c r="C8" s="95" t="e">
        <f>+#REF!</f>
        <v>#REF!</v>
      </c>
      <c r="D8" s="95" t="e">
        <f>+#REF!</f>
        <v>#REF!</v>
      </c>
      <c r="E8" s="78"/>
    </row>
    <row r="9" spans="1:5" x14ac:dyDescent="0.25">
      <c r="A9" s="76"/>
      <c r="B9" s="74" t="s">
        <v>5</v>
      </c>
      <c r="C9" s="95" t="e">
        <f>+#REF!</f>
        <v>#REF!</v>
      </c>
      <c r="D9" s="95" t="e">
        <f>+#REF!</f>
        <v>#REF!</v>
      </c>
      <c r="E9" s="78"/>
    </row>
    <row r="10" spans="1:5" x14ac:dyDescent="0.25">
      <c r="A10" s="76"/>
      <c r="B10" s="74" t="s">
        <v>6</v>
      </c>
      <c r="C10" s="96" t="e">
        <f>+#REF!</f>
        <v>#REF!</v>
      </c>
      <c r="D10" s="95" t="e">
        <f>+#REF!</f>
        <v>#REF!</v>
      </c>
      <c r="E10" s="78"/>
    </row>
    <row r="11" spans="1:5" x14ac:dyDescent="0.25">
      <c r="A11" s="76"/>
      <c r="B11" s="74" t="s">
        <v>7</v>
      </c>
      <c r="C11" s="96" t="e">
        <f>+#REF!</f>
        <v>#REF!</v>
      </c>
      <c r="D11" s="95" t="e">
        <f>+#REF!</f>
        <v>#REF!</v>
      </c>
      <c r="E11" s="78"/>
    </row>
    <row r="12" spans="1:5" x14ac:dyDescent="0.25">
      <c r="A12" s="76"/>
      <c r="B12" s="74" t="s">
        <v>8</v>
      </c>
      <c r="C12" s="95" t="e">
        <f>+#REF!</f>
        <v>#REF!</v>
      </c>
      <c r="D12" s="95" t="e">
        <f>+#REF!</f>
        <v>#REF!</v>
      </c>
      <c r="E12" s="78"/>
    </row>
    <row r="13" spans="1:5" x14ac:dyDescent="0.25">
      <c r="A13" s="76"/>
      <c r="B13" s="74" t="s">
        <v>9</v>
      </c>
      <c r="C13" s="96" t="e">
        <f>+#REF!</f>
        <v>#REF!</v>
      </c>
      <c r="D13" s="95" t="e">
        <f>+#REF!</f>
        <v>#REF!</v>
      </c>
      <c r="E13" s="78"/>
    </row>
    <row r="14" spans="1:5" x14ac:dyDescent="0.25">
      <c r="A14" s="76"/>
      <c r="B14" s="74" t="s">
        <v>10</v>
      </c>
      <c r="C14" s="96" t="e">
        <f>+#REF!</f>
        <v>#REF!</v>
      </c>
      <c r="D14" s="96" t="e">
        <f>+#REF!</f>
        <v>#REF!</v>
      </c>
      <c r="E14" s="79"/>
    </row>
    <row r="15" spans="1:5" x14ac:dyDescent="0.25">
      <c r="A15" s="76"/>
      <c r="B15" s="74" t="s">
        <v>11</v>
      </c>
      <c r="C15" s="95">
        <v>200</v>
      </c>
      <c r="D15" s="96">
        <v>0</v>
      </c>
      <c r="E15" s="78"/>
    </row>
    <row r="16" spans="1:5" x14ac:dyDescent="0.25">
      <c r="A16" s="76"/>
      <c r="B16" s="74" t="s">
        <v>12</v>
      </c>
      <c r="C16" s="95" t="e">
        <f>+#REF!</f>
        <v>#REF!</v>
      </c>
      <c r="D16" s="95" t="e">
        <f>+#REF!</f>
        <v>#REF!</v>
      </c>
      <c r="E16" s="78"/>
    </row>
    <row r="17" spans="1:5" x14ac:dyDescent="0.25">
      <c r="A17" s="76"/>
      <c r="B17" s="74" t="s">
        <v>13</v>
      </c>
      <c r="C17" s="95" t="e">
        <f>+#REF!</f>
        <v>#REF!</v>
      </c>
      <c r="D17" s="95" t="e">
        <f>+#REF!</f>
        <v>#REF!</v>
      </c>
      <c r="E17" s="78"/>
    </row>
    <row r="18" spans="1:5" x14ac:dyDescent="0.25">
      <c r="A18" s="76"/>
      <c r="B18" s="74" t="s">
        <v>14</v>
      </c>
      <c r="C18" s="96" t="e">
        <f>+#REF!</f>
        <v>#REF!</v>
      </c>
      <c r="D18" s="95" t="e">
        <f>+#REF!</f>
        <v>#REF!</v>
      </c>
      <c r="E18" s="78"/>
    </row>
    <row r="19" spans="1:5" x14ac:dyDescent="0.25">
      <c r="A19" s="76"/>
      <c r="B19" s="74" t="s">
        <v>15</v>
      </c>
      <c r="C19" s="95" t="e">
        <f>+#REF!</f>
        <v>#REF!</v>
      </c>
      <c r="D19" s="95">
        <v>150</v>
      </c>
      <c r="E19" s="78"/>
    </row>
    <row r="20" spans="1:5" x14ac:dyDescent="0.25">
      <c r="A20" s="76"/>
      <c r="B20" s="74" t="s">
        <v>16</v>
      </c>
      <c r="C20" s="95">
        <v>200</v>
      </c>
      <c r="D20" s="95">
        <v>150</v>
      </c>
      <c r="E20" s="78"/>
    </row>
    <row r="21" spans="1:5" x14ac:dyDescent="0.25">
      <c r="A21" s="76"/>
      <c r="B21" s="74" t="s">
        <v>176</v>
      </c>
      <c r="C21" s="95">
        <v>200</v>
      </c>
      <c r="D21" s="95">
        <v>150</v>
      </c>
      <c r="E21" s="78"/>
    </row>
    <row r="22" spans="1:5" x14ac:dyDescent="0.25">
      <c r="A22" s="76"/>
      <c r="B22" s="74" t="s">
        <v>177</v>
      </c>
      <c r="C22" s="95" t="e">
        <f>+#REF!</f>
        <v>#REF!</v>
      </c>
      <c r="D22" s="95" t="e">
        <f>+#REF!</f>
        <v>#REF!</v>
      </c>
      <c r="E22" s="78"/>
    </row>
    <row r="23" spans="1:5" x14ac:dyDescent="0.25">
      <c r="A23" s="76"/>
      <c r="B23" s="74" t="s">
        <v>178</v>
      </c>
      <c r="C23" s="95" t="e">
        <f>+#REF!</f>
        <v>#REF!</v>
      </c>
      <c r="D23" s="96">
        <v>0</v>
      </c>
      <c r="E23" s="78"/>
    </row>
    <row r="24" spans="1:5" x14ac:dyDescent="0.25">
      <c r="A24" s="76"/>
      <c r="B24" s="74" t="s">
        <v>179</v>
      </c>
      <c r="C24" s="95" t="e">
        <f>+#REF!</f>
        <v>#REF!</v>
      </c>
      <c r="D24" s="95">
        <v>250</v>
      </c>
      <c r="E24" s="78"/>
    </row>
    <row r="25" spans="1:5" ht="4.5" customHeight="1" x14ac:dyDescent="0.25">
      <c r="A25" s="76"/>
      <c r="B25" s="74"/>
      <c r="C25" s="96"/>
      <c r="D25" s="96"/>
      <c r="E25" s="78"/>
    </row>
    <row r="26" spans="1:5" x14ac:dyDescent="0.25">
      <c r="A26" s="76"/>
      <c r="B26" s="74" t="s">
        <v>180</v>
      </c>
      <c r="C26" s="95" t="e">
        <f>+#REF!</f>
        <v>#REF!</v>
      </c>
      <c r="D26" s="95">
        <v>150</v>
      </c>
      <c r="E26" s="78"/>
    </row>
    <row r="27" spans="1:5" x14ac:dyDescent="0.25">
      <c r="A27" s="76"/>
      <c r="B27" s="74" t="s">
        <v>181</v>
      </c>
      <c r="C27" s="96" t="e">
        <f>+#REF!</f>
        <v>#REF!</v>
      </c>
      <c r="D27" s="95">
        <v>200</v>
      </c>
      <c r="E27" s="78"/>
    </row>
    <row r="28" spans="1:5" x14ac:dyDescent="0.25">
      <c r="A28" s="76"/>
      <c r="B28" s="74" t="s">
        <v>182</v>
      </c>
      <c r="C28" s="95">
        <v>150</v>
      </c>
      <c r="D28" s="95">
        <v>150</v>
      </c>
      <c r="E28" s="78"/>
    </row>
    <row r="29" spans="1:5" ht="15.75" thickBot="1" x14ac:dyDescent="0.3">
      <c r="A29" s="76"/>
      <c r="B29" s="75" t="s">
        <v>183</v>
      </c>
      <c r="C29" s="97" t="e">
        <f>+#REF!</f>
        <v>#REF!</v>
      </c>
      <c r="D29" s="98" t="e">
        <f>+#REF!</f>
        <v>#REF!</v>
      </c>
      <c r="E29" s="80"/>
    </row>
    <row r="30" spans="1:5" ht="9.75" customHeight="1" thickTop="1" x14ac:dyDescent="0.25">
      <c r="B30" s="60"/>
    </row>
    <row r="31" spans="1:5" x14ac:dyDescent="0.25">
      <c r="B31" s="60"/>
    </row>
    <row r="32" spans="1:5" x14ac:dyDescent="0.25">
      <c r="B32" s="411" t="s">
        <v>360</v>
      </c>
      <c r="C32" s="412"/>
      <c r="D32" s="413"/>
    </row>
    <row r="33" spans="2:4" x14ac:dyDescent="0.25">
      <c r="B33" s="301" t="s">
        <v>343</v>
      </c>
      <c r="C33" s="301" t="e">
        <f>AVERAGE(C4,C5,C7:C9,C12,C15:C17,C19:C24)</f>
        <v>#REF!</v>
      </c>
      <c r="D33" s="301" t="e">
        <f>AVERAGE(D4:D13,D17:D22,D24)</f>
        <v>#REF!</v>
      </c>
    </row>
    <row r="34" spans="2:4" x14ac:dyDescent="0.25">
      <c r="B34" s="300" t="s">
        <v>185</v>
      </c>
      <c r="C34" s="300" t="e">
        <f>AVERAGE(C26,C28)</f>
        <v>#REF!</v>
      </c>
      <c r="D34" s="300" t="e">
        <f>AVERAGE(D26:D29)</f>
        <v>#REF!</v>
      </c>
    </row>
    <row r="36" spans="2:4" x14ac:dyDescent="0.25">
      <c r="B36" s="300" t="s">
        <v>359</v>
      </c>
      <c r="C36" s="300" t="e">
        <f>AVERAGE(C4,C5,C7:C9,C12,C15:C17,C19:C24,C26,C28)</f>
        <v>#REF!</v>
      </c>
      <c r="D36" s="300" t="e">
        <f>AVERAGE(D4:D13,D17:D22,D24,D26:D29)</f>
        <v>#REF!</v>
      </c>
    </row>
    <row r="38" spans="2:4" x14ac:dyDescent="0.25">
      <c r="B38" s="60"/>
    </row>
    <row r="39" spans="2:4" x14ac:dyDescent="0.25">
      <c r="B39" s="60"/>
    </row>
  </sheetData>
  <sheetProtection password="DD55" sheet="1"/>
  <mergeCells count="3">
    <mergeCell ref="B2:B3"/>
    <mergeCell ref="C2:E2"/>
    <mergeCell ref="B32:D3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B2:L53"/>
  <sheetViews>
    <sheetView topLeftCell="A16" workbookViewId="0">
      <selection activeCell="E3" sqref="E3"/>
    </sheetView>
  </sheetViews>
  <sheetFormatPr defaultRowHeight="15" x14ac:dyDescent="0.25"/>
  <cols>
    <col min="1" max="1" width="6.42578125" customWidth="1"/>
    <col min="2" max="2" width="21.140625" customWidth="1"/>
    <col min="3" max="3" width="24" customWidth="1"/>
    <col min="4" max="4" width="10.5703125" bestFit="1" customWidth="1"/>
    <col min="5" max="5" width="14.85546875" customWidth="1"/>
    <col min="6" max="6" width="18.42578125" customWidth="1"/>
    <col min="8" max="8" width="15.42578125" customWidth="1"/>
    <col min="9" max="9" width="11.140625" customWidth="1"/>
  </cols>
  <sheetData>
    <row r="2" spans="2:12" ht="41.25" customHeight="1" x14ac:dyDescent="0.25">
      <c r="B2" s="199" t="s">
        <v>319</v>
      </c>
      <c r="C2" s="200" t="s">
        <v>320</v>
      </c>
    </row>
    <row r="3" spans="2:12" ht="38.25" x14ac:dyDescent="0.25">
      <c r="B3" s="166" t="s">
        <v>225</v>
      </c>
      <c r="C3" s="196" t="s">
        <v>318</v>
      </c>
    </row>
    <row r="4" spans="2:12" x14ac:dyDescent="0.25">
      <c r="B4" s="197"/>
      <c r="C4" s="107"/>
    </row>
    <row r="5" spans="2:12" x14ac:dyDescent="0.25">
      <c r="B5" s="198" t="s">
        <v>226</v>
      </c>
      <c r="C5" s="202">
        <v>86305</v>
      </c>
      <c r="E5" s="182" t="s">
        <v>226</v>
      </c>
      <c r="F5" s="327">
        <v>86305</v>
      </c>
      <c r="H5" s="83" t="s">
        <v>226</v>
      </c>
      <c r="I5" s="202">
        <v>78976</v>
      </c>
      <c r="K5" s="83" t="s">
        <v>226</v>
      </c>
      <c r="L5" s="202">
        <v>80752</v>
      </c>
    </row>
    <row r="6" spans="2:12" x14ac:dyDescent="0.25">
      <c r="B6" s="198" t="s">
        <v>228</v>
      </c>
      <c r="C6" s="202">
        <v>2847</v>
      </c>
      <c r="E6" s="182" t="s">
        <v>228</v>
      </c>
      <c r="F6" s="202">
        <v>2847</v>
      </c>
      <c r="H6" s="83" t="s">
        <v>228</v>
      </c>
      <c r="I6" s="202">
        <v>2167</v>
      </c>
      <c r="K6" s="83" t="s">
        <v>228</v>
      </c>
      <c r="L6" s="202">
        <v>2480</v>
      </c>
    </row>
    <row r="7" spans="2:12" x14ac:dyDescent="0.25">
      <c r="B7" s="198" t="s">
        <v>227</v>
      </c>
      <c r="C7" s="202">
        <v>23015</v>
      </c>
      <c r="E7" s="182" t="s">
        <v>227</v>
      </c>
      <c r="F7" s="327">
        <v>23015</v>
      </c>
      <c r="H7" s="83" t="s">
        <v>227</v>
      </c>
      <c r="I7" s="202">
        <v>22648</v>
      </c>
      <c r="K7" s="83" t="s">
        <v>227</v>
      </c>
      <c r="L7" s="202">
        <v>23015</v>
      </c>
    </row>
    <row r="8" spans="2:12" x14ac:dyDescent="0.25">
      <c r="B8" s="198" t="s">
        <v>136</v>
      </c>
      <c r="C8" s="202">
        <v>184977</v>
      </c>
      <c r="E8" s="182" t="s">
        <v>136</v>
      </c>
      <c r="F8" s="202">
        <v>184977</v>
      </c>
      <c r="H8" s="83" t="s">
        <v>136</v>
      </c>
      <c r="I8" s="202">
        <v>173099</v>
      </c>
      <c r="K8" s="83" t="s">
        <v>136</v>
      </c>
      <c r="L8" s="202">
        <v>185377</v>
      </c>
    </row>
    <row r="9" spans="2:12" x14ac:dyDescent="0.25">
      <c r="B9" s="198" t="s">
        <v>132</v>
      </c>
      <c r="C9" s="202">
        <v>11222</v>
      </c>
      <c r="E9" s="182" t="s">
        <v>132</v>
      </c>
      <c r="F9" s="327">
        <v>11372</v>
      </c>
      <c r="H9" s="83" t="s">
        <v>132</v>
      </c>
      <c r="I9" s="202">
        <v>9058</v>
      </c>
      <c r="K9" s="83" t="s">
        <v>132</v>
      </c>
      <c r="L9" s="202">
        <v>11372</v>
      </c>
    </row>
    <row r="10" spans="2:12" x14ac:dyDescent="0.25">
      <c r="B10" s="198" t="s">
        <v>140</v>
      </c>
      <c r="C10" s="202">
        <v>7506</v>
      </c>
      <c r="E10" s="182" t="s">
        <v>140</v>
      </c>
      <c r="F10" s="202">
        <v>7506</v>
      </c>
      <c r="H10" s="83" t="s">
        <v>140</v>
      </c>
      <c r="I10" s="202">
        <v>7386</v>
      </c>
      <c r="K10" s="83" t="s">
        <v>140</v>
      </c>
      <c r="L10" s="202">
        <v>7506</v>
      </c>
    </row>
    <row r="11" spans="2:12" x14ac:dyDescent="0.25">
      <c r="B11" s="198" t="s">
        <v>90</v>
      </c>
      <c r="C11" s="202">
        <v>101790</v>
      </c>
      <c r="E11" s="182" t="s">
        <v>90</v>
      </c>
      <c r="F11" s="327">
        <v>101790</v>
      </c>
      <c r="H11" s="83" t="s">
        <v>90</v>
      </c>
      <c r="I11" s="202">
        <v>99913</v>
      </c>
      <c r="K11" s="83" t="s">
        <v>90</v>
      </c>
      <c r="L11" s="202">
        <v>101790</v>
      </c>
    </row>
    <row r="12" spans="2:12" x14ac:dyDescent="0.25">
      <c r="B12" s="198" t="s">
        <v>229</v>
      </c>
      <c r="C12" s="202">
        <v>24821</v>
      </c>
      <c r="E12" s="182" t="s">
        <v>229</v>
      </c>
      <c r="F12" s="202">
        <v>24821</v>
      </c>
      <c r="H12" s="83" t="s">
        <v>229</v>
      </c>
      <c r="I12" s="202">
        <v>25101</v>
      </c>
      <c r="K12" s="83" t="s">
        <v>229</v>
      </c>
      <c r="L12" s="202">
        <v>24821</v>
      </c>
    </row>
    <row r="13" spans="2:12" x14ac:dyDescent="0.25">
      <c r="B13" s="198" t="s">
        <v>230</v>
      </c>
      <c r="C13" s="202">
        <v>76893</v>
      </c>
      <c r="E13" s="182" t="s">
        <v>230</v>
      </c>
      <c r="F13" s="327">
        <v>76893</v>
      </c>
      <c r="H13" s="83" t="s">
        <v>230</v>
      </c>
      <c r="I13" s="202">
        <v>73387</v>
      </c>
      <c r="K13" s="83" t="s">
        <v>230</v>
      </c>
      <c r="L13" s="202">
        <v>77242</v>
      </c>
    </row>
    <row r="14" spans="2:12" x14ac:dyDescent="0.25">
      <c r="B14" s="198" t="s">
        <v>231</v>
      </c>
      <c r="C14" s="202">
        <v>67372</v>
      </c>
      <c r="E14" s="182" t="s">
        <v>231</v>
      </c>
      <c r="F14" s="202">
        <v>67372</v>
      </c>
      <c r="H14" s="83" t="s">
        <v>231</v>
      </c>
      <c r="I14" s="202">
        <v>64988</v>
      </c>
      <c r="K14" s="83" t="s">
        <v>231</v>
      </c>
      <c r="L14" s="202">
        <v>67200</v>
      </c>
    </row>
    <row r="15" spans="2:12" x14ac:dyDescent="0.25">
      <c r="B15" s="198" t="s">
        <v>184</v>
      </c>
      <c r="C15" s="202">
        <v>16065</v>
      </c>
      <c r="E15" s="182" t="s">
        <v>184</v>
      </c>
      <c r="F15" s="327">
        <v>16065</v>
      </c>
      <c r="H15" s="83" t="s">
        <v>184</v>
      </c>
      <c r="I15" s="202">
        <v>15082</v>
      </c>
      <c r="K15" s="83" t="s">
        <v>184</v>
      </c>
      <c r="L15" s="202">
        <v>16065</v>
      </c>
    </row>
    <row r="16" spans="2:12" x14ac:dyDescent="0.25">
      <c r="B16" s="198" t="s">
        <v>232</v>
      </c>
      <c r="C16" s="202">
        <v>42127</v>
      </c>
      <c r="E16" s="182" t="s">
        <v>232</v>
      </c>
      <c r="F16" s="202">
        <v>42127</v>
      </c>
      <c r="H16" s="83" t="s">
        <v>232</v>
      </c>
      <c r="I16" s="202">
        <v>42142</v>
      </c>
      <c r="K16" s="83" t="s">
        <v>232</v>
      </c>
      <c r="L16" s="202">
        <v>42127</v>
      </c>
    </row>
    <row r="17" spans="2:12" x14ac:dyDescent="0.25">
      <c r="B17" s="198" t="s">
        <v>114</v>
      </c>
      <c r="C17" s="202">
        <v>107656</v>
      </c>
      <c r="E17" s="182" t="s">
        <v>114</v>
      </c>
      <c r="F17" s="327">
        <v>107656</v>
      </c>
      <c r="H17" s="83" t="s">
        <v>114</v>
      </c>
      <c r="I17" s="202">
        <v>95264</v>
      </c>
      <c r="K17" s="83" t="s">
        <v>114</v>
      </c>
      <c r="L17" s="202">
        <v>107398</v>
      </c>
    </row>
    <row r="18" spans="2:12" x14ac:dyDescent="0.25">
      <c r="B18" s="198" t="s">
        <v>85</v>
      </c>
      <c r="C18" s="202">
        <v>42329</v>
      </c>
      <c r="E18" s="182" t="s">
        <v>85</v>
      </c>
      <c r="F18" s="202">
        <v>42329</v>
      </c>
      <c r="H18" s="83" t="s">
        <v>85</v>
      </c>
      <c r="I18" s="202">
        <v>41243</v>
      </c>
      <c r="K18" s="83" t="s">
        <v>85</v>
      </c>
      <c r="L18" s="202">
        <v>41351</v>
      </c>
    </row>
    <row r="19" spans="2:12" x14ac:dyDescent="0.25">
      <c r="B19" s="198" t="s">
        <v>233</v>
      </c>
      <c r="C19" s="202">
        <v>8208</v>
      </c>
      <c r="E19" s="182" t="s">
        <v>233</v>
      </c>
      <c r="F19" s="327">
        <v>8208</v>
      </c>
      <c r="H19" s="83" t="s">
        <v>233</v>
      </c>
      <c r="I19" s="202">
        <v>8029</v>
      </c>
      <c r="K19" s="83" t="s">
        <v>233</v>
      </c>
      <c r="L19" s="202">
        <v>8208</v>
      </c>
    </row>
    <row r="20" spans="2:12" x14ac:dyDescent="0.25">
      <c r="B20" s="198" t="s">
        <v>105</v>
      </c>
      <c r="C20" s="202">
        <v>136433</v>
      </c>
      <c r="E20" s="182" t="s">
        <v>105</v>
      </c>
      <c r="F20" s="202">
        <v>136433</v>
      </c>
      <c r="H20" s="83" t="s">
        <v>105</v>
      </c>
      <c r="I20" s="202">
        <v>130860</v>
      </c>
      <c r="K20" s="83" t="s">
        <v>105</v>
      </c>
      <c r="L20" s="202">
        <v>135191</v>
      </c>
    </row>
    <row r="21" spans="2:12" x14ac:dyDescent="0.25">
      <c r="B21" s="198" t="s">
        <v>75</v>
      </c>
      <c r="C21" s="202">
        <v>152250</v>
      </c>
      <c r="E21" s="182" t="s">
        <v>75</v>
      </c>
      <c r="F21" s="327">
        <v>144880</v>
      </c>
      <c r="H21" s="83" t="s">
        <v>75</v>
      </c>
      <c r="I21" s="202">
        <v>140663</v>
      </c>
      <c r="K21" s="83" t="s">
        <v>75</v>
      </c>
      <c r="L21" s="202">
        <v>144795</v>
      </c>
    </row>
    <row r="22" spans="2:12" x14ac:dyDescent="0.25">
      <c r="B22" s="198" t="s">
        <v>234</v>
      </c>
      <c r="C22" s="202">
        <v>16462</v>
      </c>
      <c r="E22" s="182" t="s">
        <v>234</v>
      </c>
      <c r="F22" s="202">
        <v>16462</v>
      </c>
      <c r="H22" s="83" t="s">
        <v>234</v>
      </c>
      <c r="I22" s="202">
        <v>16462</v>
      </c>
      <c r="K22" s="83" t="s">
        <v>234</v>
      </c>
      <c r="L22" s="202">
        <v>16462</v>
      </c>
    </row>
    <row r="23" spans="2:12" x14ac:dyDescent="0.25">
      <c r="B23" s="198" t="s">
        <v>99</v>
      </c>
      <c r="C23" s="202">
        <v>51516</v>
      </c>
      <c r="E23" s="182" t="s">
        <v>99</v>
      </c>
      <c r="F23" s="327">
        <v>51516</v>
      </c>
      <c r="H23" s="83" t="s">
        <v>99</v>
      </c>
      <c r="I23" s="202">
        <v>50408</v>
      </c>
      <c r="K23" s="83" t="s">
        <v>99</v>
      </c>
      <c r="L23" s="202">
        <v>52079</v>
      </c>
    </row>
    <row r="24" spans="2:12" x14ac:dyDescent="0.25">
      <c r="B24" s="198" t="s">
        <v>80</v>
      </c>
      <c r="C24" s="202">
        <v>147845</v>
      </c>
      <c r="E24" s="182" t="s">
        <v>80</v>
      </c>
      <c r="F24" s="202">
        <v>154860</v>
      </c>
      <c r="H24" s="83" t="s">
        <v>80</v>
      </c>
      <c r="I24" s="202">
        <v>128294</v>
      </c>
      <c r="K24" s="83" t="s">
        <v>80</v>
      </c>
      <c r="L24" s="202">
        <v>154401</v>
      </c>
    </row>
    <row r="25" spans="2:12" x14ac:dyDescent="0.25">
      <c r="B25" s="198" t="s">
        <v>235</v>
      </c>
      <c r="C25" s="202">
        <v>35542</v>
      </c>
      <c r="E25" s="182" t="s">
        <v>235</v>
      </c>
      <c r="F25" s="327">
        <v>35542</v>
      </c>
      <c r="H25" s="83" t="s">
        <v>235</v>
      </c>
      <c r="I25" s="202">
        <v>33360</v>
      </c>
      <c r="K25" s="83" t="s">
        <v>235</v>
      </c>
      <c r="L25" s="202">
        <v>35765</v>
      </c>
    </row>
    <row r="26" spans="2:12" x14ac:dyDescent="0.25">
      <c r="B26" s="201" t="s">
        <v>236</v>
      </c>
      <c r="C26" s="269">
        <f>SUM(C5:C25)</f>
        <v>1343181</v>
      </c>
      <c r="E26" s="328" t="s">
        <v>236</v>
      </c>
      <c r="F26" s="329">
        <f>SUM(F5:F25)</f>
        <v>1342976</v>
      </c>
      <c r="H26" s="1" t="s">
        <v>236</v>
      </c>
      <c r="I26" s="203">
        <f>SUM(I5:I25)</f>
        <v>1258530</v>
      </c>
      <c r="K26" s="1" t="s">
        <v>236</v>
      </c>
      <c r="L26" s="203">
        <f>SUM(L5:L25)</f>
        <v>1335397</v>
      </c>
    </row>
    <row r="31" spans="2:12" ht="26.25" x14ac:dyDescent="0.25">
      <c r="B31" s="348" t="s">
        <v>225</v>
      </c>
      <c r="C31" s="348" t="s">
        <v>286</v>
      </c>
      <c r="D31" s="348" t="s">
        <v>287</v>
      </c>
      <c r="E31" s="348" t="s">
        <v>288</v>
      </c>
      <c r="F31" s="348" t="s">
        <v>289</v>
      </c>
    </row>
    <row r="32" spans="2:12" x14ac:dyDescent="0.25">
      <c r="B32" s="325" t="s">
        <v>290</v>
      </c>
      <c r="C32" s="349">
        <v>132</v>
      </c>
      <c r="D32" s="350">
        <v>2489</v>
      </c>
      <c r="E32" s="349">
        <v>42329</v>
      </c>
      <c r="F32" s="349">
        <v>371</v>
      </c>
      <c r="G32" s="5"/>
      <c r="H32" s="5"/>
    </row>
    <row r="33" spans="2:8" x14ac:dyDescent="0.25">
      <c r="B33" s="325" t="s">
        <v>291</v>
      </c>
      <c r="C33" s="349">
        <v>57</v>
      </c>
      <c r="D33" s="350">
        <v>917</v>
      </c>
      <c r="E33" s="349">
        <v>16462</v>
      </c>
      <c r="F33" s="349">
        <v>110</v>
      </c>
      <c r="G33" s="5"/>
      <c r="H33" s="5"/>
    </row>
    <row r="34" spans="2:8" x14ac:dyDescent="0.25">
      <c r="B34" s="325" t="s">
        <v>292</v>
      </c>
      <c r="C34" s="349">
        <v>179</v>
      </c>
      <c r="D34" s="350">
        <v>3183</v>
      </c>
      <c r="E34" s="349">
        <v>51516</v>
      </c>
      <c r="F34" s="349">
        <v>371</v>
      </c>
      <c r="G34" s="5"/>
      <c r="H34" s="5"/>
    </row>
    <row r="35" spans="2:8" x14ac:dyDescent="0.25">
      <c r="B35" s="325" t="s">
        <v>293</v>
      </c>
      <c r="C35" s="349">
        <v>347</v>
      </c>
      <c r="D35" s="350">
        <v>7557</v>
      </c>
      <c r="E35" s="349">
        <v>136433</v>
      </c>
      <c r="F35" s="349">
        <v>756</v>
      </c>
      <c r="G35" s="5"/>
      <c r="H35" s="5"/>
    </row>
    <row r="36" spans="2:8" x14ac:dyDescent="0.25">
      <c r="B36" s="325" t="s">
        <v>294</v>
      </c>
      <c r="C36" s="349">
        <v>157</v>
      </c>
      <c r="D36" s="350">
        <v>3776</v>
      </c>
      <c r="E36" s="349">
        <v>76893</v>
      </c>
      <c r="F36" s="349">
        <v>427</v>
      </c>
      <c r="G36" s="5"/>
      <c r="H36" s="5"/>
    </row>
    <row r="37" spans="2:8" x14ac:dyDescent="0.25">
      <c r="B37" s="325" t="s">
        <v>295</v>
      </c>
      <c r="C37" s="349">
        <v>75</v>
      </c>
      <c r="D37" s="350">
        <v>1363</v>
      </c>
      <c r="E37" s="349">
        <v>24821</v>
      </c>
      <c r="F37" s="349">
        <v>188</v>
      </c>
      <c r="G37" s="5"/>
      <c r="H37" s="5"/>
    </row>
    <row r="38" spans="2:8" x14ac:dyDescent="0.25">
      <c r="B38" s="325" t="s">
        <v>296</v>
      </c>
      <c r="C38" s="349">
        <v>302</v>
      </c>
      <c r="D38" s="350">
        <v>5557</v>
      </c>
      <c r="E38" s="349">
        <v>107656</v>
      </c>
      <c r="F38" s="349">
        <v>542</v>
      </c>
      <c r="G38" s="5"/>
      <c r="H38" s="5"/>
    </row>
    <row r="39" spans="2:8" x14ac:dyDescent="0.25">
      <c r="B39" s="325" t="s">
        <v>297</v>
      </c>
      <c r="C39" s="349">
        <v>71</v>
      </c>
      <c r="D39" s="350">
        <v>1222</v>
      </c>
      <c r="E39" s="349">
        <v>23015</v>
      </c>
      <c r="F39" s="349">
        <v>189</v>
      </c>
      <c r="G39" s="5"/>
      <c r="H39" s="5"/>
    </row>
    <row r="40" spans="2:8" x14ac:dyDescent="0.25">
      <c r="B40" s="325" t="s">
        <v>298</v>
      </c>
      <c r="C40" s="349">
        <v>480</v>
      </c>
      <c r="D40" s="350">
        <v>9847</v>
      </c>
      <c r="E40" s="349">
        <v>184977</v>
      </c>
      <c r="F40" s="349">
        <v>1091</v>
      </c>
      <c r="G40" s="5"/>
      <c r="H40" s="5"/>
    </row>
    <row r="41" spans="2:8" x14ac:dyDescent="0.25">
      <c r="B41" s="325" t="s">
        <v>299</v>
      </c>
      <c r="C41" s="349">
        <v>122</v>
      </c>
      <c r="D41" s="350">
        <v>2160</v>
      </c>
      <c r="E41" s="349">
        <v>42127</v>
      </c>
      <c r="F41" s="349">
        <v>301</v>
      </c>
      <c r="G41" s="5"/>
      <c r="H41" s="5"/>
    </row>
    <row r="42" spans="2:8" x14ac:dyDescent="0.25">
      <c r="B42" s="325" t="s">
        <v>300</v>
      </c>
      <c r="C42" s="349">
        <v>39</v>
      </c>
      <c r="D42" s="350">
        <v>511</v>
      </c>
      <c r="E42" s="349">
        <v>8208</v>
      </c>
      <c r="F42" s="349">
        <v>99</v>
      </c>
      <c r="G42" s="5"/>
      <c r="H42" s="5"/>
    </row>
    <row r="43" spans="2:8" x14ac:dyDescent="0.25">
      <c r="B43" s="325" t="s">
        <v>301</v>
      </c>
      <c r="C43" s="349">
        <v>238</v>
      </c>
      <c r="D43" s="350">
        <v>4723</v>
      </c>
      <c r="E43" s="349">
        <v>86305</v>
      </c>
      <c r="F43" s="349">
        <v>648</v>
      </c>
      <c r="G43" s="5"/>
      <c r="H43" s="5"/>
    </row>
    <row r="44" spans="2:8" x14ac:dyDescent="0.25">
      <c r="B44" s="325" t="s">
        <v>302</v>
      </c>
      <c r="C44" s="349">
        <v>392</v>
      </c>
      <c r="D44" s="350">
        <v>7433</v>
      </c>
      <c r="E44" s="349">
        <v>152250</v>
      </c>
      <c r="F44" s="349">
        <v>649</v>
      </c>
      <c r="G44" s="5"/>
      <c r="H44" s="5"/>
    </row>
    <row r="45" spans="2:8" x14ac:dyDescent="0.25">
      <c r="B45" s="325" t="s">
        <v>303</v>
      </c>
      <c r="C45" s="349">
        <v>108</v>
      </c>
      <c r="D45" s="350">
        <v>696</v>
      </c>
      <c r="E45" s="349">
        <v>35542</v>
      </c>
      <c r="F45" s="349">
        <v>247</v>
      </c>
      <c r="G45" s="5"/>
      <c r="H45" s="5"/>
    </row>
    <row r="46" spans="2:8" x14ac:dyDescent="0.25">
      <c r="B46" s="325" t="s">
        <v>304</v>
      </c>
      <c r="C46" s="349">
        <v>497</v>
      </c>
      <c r="D46" s="350">
        <v>5667</v>
      </c>
      <c r="E46" s="349">
        <v>147845</v>
      </c>
      <c r="F46" s="349">
        <v>979</v>
      </c>
      <c r="G46" s="5"/>
      <c r="H46" s="5"/>
    </row>
    <row r="47" spans="2:8" x14ac:dyDescent="0.25">
      <c r="B47" s="325" t="s">
        <v>305</v>
      </c>
      <c r="C47" s="349">
        <v>171</v>
      </c>
      <c r="D47" s="350">
        <v>4098</v>
      </c>
      <c r="E47" s="349">
        <v>67372</v>
      </c>
      <c r="F47" s="349">
        <v>491</v>
      </c>
      <c r="G47" s="5"/>
      <c r="H47" s="5"/>
    </row>
    <row r="48" spans="2:8" x14ac:dyDescent="0.25">
      <c r="B48" s="325" t="s">
        <v>306</v>
      </c>
      <c r="C48" s="349">
        <v>48</v>
      </c>
      <c r="D48" s="350">
        <v>884</v>
      </c>
      <c r="E48" s="349">
        <v>16065</v>
      </c>
      <c r="F48" s="349">
        <v>129</v>
      </c>
      <c r="G48" s="5"/>
      <c r="H48" s="5"/>
    </row>
    <row r="49" spans="2:8" x14ac:dyDescent="0.25">
      <c r="B49" s="325" t="s">
        <v>307</v>
      </c>
      <c r="C49" s="349">
        <v>14</v>
      </c>
      <c r="D49" s="350">
        <v>108</v>
      </c>
      <c r="E49" s="349">
        <v>2847</v>
      </c>
      <c r="F49" s="349">
        <v>33</v>
      </c>
      <c r="G49" s="5"/>
      <c r="H49" s="5"/>
    </row>
    <row r="50" spans="2:8" x14ac:dyDescent="0.25">
      <c r="B50" s="325" t="s">
        <v>308</v>
      </c>
      <c r="C50" s="349">
        <v>242</v>
      </c>
      <c r="D50" s="350">
        <v>4777</v>
      </c>
      <c r="E50" s="349">
        <v>101790</v>
      </c>
      <c r="F50" s="349">
        <v>658</v>
      </c>
      <c r="G50" s="5"/>
      <c r="H50" s="5"/>
    </row>
    <row r="51" spans="2:8" x14ac:dyDescent="0.25">
      <c r="B51" s="325" t="s">
        <v>371</v>
      </c>
      <c r="C51" s="349">
        <v>28</v>
      </c>
      <c r="D51" s="350">
        <v>458</v>
      </c>
      <c r="E51" s="349">
        <v>7506</v>
      </c>
      <c r="F51" s="349">
        <v>72</v>
      </c>
      <c r="G51" s="5"/>
      <c r="H51" s="5"/>
    </row>
    <row r="52" spans="2:8" x14ac:dyDescent="0.25">
      <c r="B52" s="325" t="s">
        <v>372</v>
      </c>
      <c r="C52" s="349">
        <v>45</v>
      </c>
      <c r="D52" s="350">
        <v>880</v>
      </c>
      <c r="E52" s="349">
        <v>11222</v>
      </c>
      <c r="F52" s="349">
        <v>143</v>
      </c>
      <c r="G52" s="5"/>
      <c r="H52" s="5"/>
    </row>
    <row r="53" spans="2:8" x14ac:dyDescent="0.25">
      <c r="B53" s="347" t="s">
        <v>309</v>
      </c>
      <c r="C53" s="351">
        <f>SUM(C32:C52)</f>
        <v>3744</v>
      </c>
      <c r="D53" s="351">
        <f>SUM(D32:D52)</f>
        <v>68306</v>
      </c>
      <c r="E53" s="351">
        <f>SUM(E32:E52)</f>
        <v>1343181</v>
      </c>
      <c r="F53" s="351">
        <f>SUM(F32:F52)</f>
        <v>8494</v>
      </c>
      <c r="G53" s="5"/>
      <c r="H53" s="5"/>
    </row>
  </sheetData>
  <sheetProtection sheet="1" selectLockedCells="1" selectUnlockedCell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tabColor rgb="FFC00000"/>
    <pageSetUpPr fitToPage="1"/>
  </sheetPr>
  <dimension ref="A1:E25"/>
  <sheetViews>
    <sheetView workbookViewId="0">
      <selection sqref="A1:IV1"/>
    </sheetView>
  </sheetViews>
  <sheetFormatPr defaultRowHeight="15" x14ac:dyDescent="0.25"/>
  <cols>
    <col min="1" max="1" width="22.28515625" customWidth="1"/>
    <col min="2" max="5" width="18.7109375" customWidth="1"/>
    <col min="6" max="6" width="5" customWidth="1"/>
    <col min="7" max="7" width="9.7109375" bestFit="1" customWidth="1"/>
  </cols>
  <sheetData>
    <row r="1" spans="1:5" ht="20.25" customHeight="1" x14ac:dyDescent="0.25">
      <c r="A1" s="178" t="s">
        <v>376</v>
      </c>
    </row>
    <row r="2" spans="1:5" s="45" customFormat="1" ht="34.5" customHeight="1" x14ac:dyDescent="0.25">
      <c r="A2" s="331" t="s">
        <v>225</v>
      </c>
      <c r="B2" s="331" t="s">
        <v>286</v>
      </c>
      <c r="C2" s="331" t="s">
        <v>373</v>
      </c>
      <c r="D2" s="331" t="s">
        <v>374</v>
      </c>
      <c r="E2" s="331" t="s">
        <v>375</v>
      </c>
    </row>
    <row r="3" spans="1:5" ht="20.100000000000001" customHeight="1" x14ac:dyDescent="0.25">
      <c r="A3" s="176" t="s">
        <v>290</v>
      </c>
      <c r="B3" s="326">
        <f>+adesioni!C32</f>
        <v>132</v>
      </c>
      <c r="C3" s="326">
        <f>+adesioni!D32</f>
        <v>2489</v>
      </c>
      <c r="D3" s="326">
        <f>+adesioni!E32</f>
        <v>42329</v>
      </c>
      <c r="E3" s="326">
        <f>+adesioni!F32</f>
        <v>371</v>
      </c>
    </row>
    <row r="4" spans="1:5" ht="20.100000000000001" customHeight="1" x14ac:dyDescent="0.25">
      <c r="A4" s="176" t="s">
        <v>291</v>
      </c>
      <c r="B4" s="326">
        <f>+adesioni!C33</f>
        <v>57</v>
      </c>
      <c r="C4" s="326">
        <f>+adesioni!D33</f>
        <v>917</v>
      </c>
      <c r="D4" s="326">
        <f>+adesioni!E33</f>
        <v>16462</v>
      </c>
      <c r="E4" s="326">
        <f>+adesioni!F33</f>
        <v>110</v>
      </c>
    </row>
    <row r="5" spans="1:5" ht="20.100000000000001" customHeight="1" x14ac:dyDescent="0.25">
      <c r="A5" s="176" t="s">
        <v>292</v>
      </c>
      <c r="B5" s="326">
        <f>+adesioni!C34</f>
        <v>179</v>
      </c>
      <c r="C5" s="326">
        <f>+adesioni!D34</f>
        <v>3183</v>
      </c>
      <c r="D5" s="326">
        <f>+adesioni!E34</f>
        <v>51516</v>
      </c>
      <c r="E5" s="326">
        <f>+adesioni!F34</f>
        <v>371</v>
      </c>
    </row>
    <row r="6" spans="1:5" ht="20.100000000000001" customHeight="1" x14ac:dyDescent="0.25">
      <c r="A6" s="176" t="s">
        <v>293</v>
      </c>
      <c r="B6" s="326">
        <f>+adesioni!C35</f>
        <v>347</v>
      </c>
      <c r="C6" s="326">
        <f>+adesioni!D35</f>
        <v>7557</v>
      </c>
      <c r="D6" s="326">
        <f>+adesioni!E35</f>
        <v>136433</v>
      </c>
      <c r="E6" s="326">
        <f>+adesioni!F35</f>
        <v>756</v>
      </c>
    </row>
    <row r="7" spans="1:5" ht="20.100000000000001" customHeight="1" x14ac:dyDescent="0.25">
      <c r="A7" s="176" t="s">
        <v>294</v>
      </c>
      <c r="B7" s="326">
        <f>+adesioni!C36</f>
        <v>157</v>
      </c>
      <c r="C7" s="326">
        <f>+adesioni!D36</f>
        <v>3776</v>
      </c>
      <c r="D7" s="326">
        <f>+adesioni!E36</f>
        <v>76893</v>
      </c>
      <c r="E7" s="326">
        <f>+adesioni!F36</f>
        <v>427</v>
      </c>
    </row>
    <row r="8" spans="1:5" ht="20.100000000000001" customHeight="1" x14ac:dyDescent="0.25">
      <c r="A8" s="176" t="s">
        <v>295</v>
      </c>
      <c r="B8" s="326">
        <f>+adesioni!C37</f>
        <v>75</v>
      </c>
      <c r="C8" s="326">
        <f>+adesioni!D37</f>
        <v>1363</v>
      </c>
      <c r="D8" s="326">
        <f>+adesioni!E37</f>
        <v>24821</v>
      </c>
      <c r="E8" s="326">
        <f>+adesioni!F37</f>
        <v>188</v>
      </c>
    </row>
    <row r="9" spans="1:5" ht="20.100000000000001" customHeight="1" x14ac:dyDescent="0.25">
      <c r="A9" s="176" t="s">
        <v>296</v>
      </c>
      <c r="B9" s="326">
        <f>+adesioni!C38</f>
        <v>302</v>
      </c>
      <c r="C9" s="326">
        <f>+adesioni!D38</f>
        <v>5557</v>
      </c>
      <c r="D9" s="326">
        <f>+adesioni!E38</f>
        <v>107656</v>
      </c>
      <c r="E9" s="326">
        <f>+adesioni!F38</f>
        <v>542</v>
      </c>
    </row>
    <row r="10" spans="1:5" ht="20.100000000000001" customHeight="1" x14ac:dyDescent="0.25">
      <c r="A10" s="176" t="s">
        <v>297</v>
      </c>
      <c r="B10" s="326">
        <f>+adesioni!C39</f>
        <v>71</v>
      </c>
      <c r="C10" s="326">
        <f>+adesioni!D39</f>
        <v>1222</v>
      </c>
      <c r="D10" s="326">
        <f>+adesioni!E39</f>
        <v>23015</v>
      </c>
      <c r="E10" s="326">
        <f>+adesioni!F39</f>
        <v>189</v>
      </c>
    </row>
    <row r="11" spans="1:5" ht="20.100000000000001" customHeight="1" x14ac:dyDescent="0.25">
      <c r="A11" s="176" t="s">
        <v>298</v>
      </c>
      <c r="B11" s="326">
        <f>+adesioni!C40</f>
        <v>480</v>
      </c>
      <c r="C11" s="326">
        <f>+adesioni!D40</f>
        <v>9847</v>
      </c>
      <c r="D11" s="326">
        <f>+adesioni!E40</f>
        <v>184977</v>
      </c>
      <c r="E11" s="326">
        <f>+adesioni!F40</f>
        <v>1091</v>
      </c>
    </row>
    <row r="12" spans="1:5" ht="20.100000000000001" customHeight="1" x14ac:dyDescent="0.25">
      <c r="A12" s="176" t="s">
        <v>299</v>
      </c>
      <c r="B12" s="326">
        <f>+adesioni!C41</f>
        <v>122</v>
      </c>
      <c r="C12" s="326">
        <f>+adesioni!D41</f>
        <v>2160</v>
      </c>
      <c r="D12" s="326">
        <f>+adesioni!E41</f>
        <v>42127</v>
      </c>
      <c r="E12" s="326">
        <f>+adesioni!F41</f>
        <v>301</v>
      </c>
    </row>
    <row r="13" spans="1:5" ht="20.100000000000001" customHeight="1" x14ac:dyDescent="0.25">
      <c r="A13" s="176" t="s">
        <v>300</v>
      </c>
      <c r="B13" s="326">
        <f>+adesioni!C42</f>
        <v>39</v>
      </c>
      <c r="C13" s="326">
        <f>+adesioni!D42</f>
        <v>511</v>
      </c>
      <c r="D13" s="326">
        <f>+adesioni!E42</f>
        <v>8208</v>
      </c>
      <c r="E13" s="326">
        <f>+adesioni!F42</f>
        <v>99</v>
      </c>
    </row>
    <row r="14" spans="1:5" ht="20.100000000000001" customHeight="1" x14ac:dyDescent="0.25">
      <c r="A14" s="176" t="s">
        <v>301</v>
      </c>
      <c r="B14" s="326">
        <f>+adesioni!C43</f>
        <v>238</v>
      </c>
      <c r="C14" s="326">
        <f>+adesioni!D43</f>
        <v>4723</v>
      </c>
      <c r="D14" s="326">
        <f>+adesioni!E43</f>
        <v>86305</v>
      </c>
      <c r="E14" s="326">
        <f>+adesioni!F43</f>
        <v>648</v>
      </c>
    </row>
    <row r="15" spans="1:5" ht="20.100000000000001" customHeight="1" x14ac:dyDescent="0.25">
      <c r="A15" s="176" t="s">
        <v>302</v>
      </c>
      <c r="B15" s="326">
        <f>+adesioni!C44</f>
        <v>392</v>
      </c>
      <c r="C15" s="326">
        <f>+adesioni!D44</f>
        <v>7433</v>
      </c>
      <c r="D15" s="326">
        <f>+adesioni!E44</f>
        <v>152250</v>
      </c>
      <c r="E15" s="326">
        <f>+adesioni!F44</f>
        <v>649</v>
      </c>
    </row>
    <row r="16" spans="1:5" ht="20.100000000000001" customHeight="1" x14ac:dyDescent="0.25">
      <c r="A16" s="176" t="s">
        <v>303</v>
      </c>
      <c r="B16" s="326">
        <f>+adesioni!C45</f>
        <v>108</v>
      </c>
      <c r="C16" s="326">
        <f>+adesioni!D45</f>
        <v>696</v>
      </c>
      <c r="D16" s="326">
        <f>+adesioni!E45</f>
        <v>35542</v>
      </c>
      <c r="E16" s="326">
        <f>+adesioni!F45</f>
        <v>247</v>
      </c>
    </row>
    <row r="17" spans="1:5" ht="20.100000000000001" customHeight="1" x14ac:dyDescent="0.25">
      <c r="A17" s="176" t="s">
        <v>304</v>
      </c>
      <c r="B17" s="326">
        <f>+adesioni!C46</f>
        <v>497</v>
      </c>
      <c r="C17" s="326">
        <f>+adesioni!D46</f>
        <v>5667</v>
      </c>
      <c r="D17" s="326">
        <f>+adesioni!E46</f>
        <v>147845</v>
      </c>
      <c r="E17" s="326">
        <f>+adesioni!F46</f>
        <v>979</v>
      </c>
    </row>
    <row r="18" spans="1:5" ht="20.100000000000001" customHeight="1" x14ac:dyDescent="0.25">
      <c r="A18" s="176" t="s">
        <v>305</v>
      </c>
      <c r="B18" s="326">
        <f>+adesioni!C47</f>
        <v>171</v>
      </c>
      <c r="C18" s="326">
        <f>+adesioni!D47</f>
        <v>4098</v>
      </c>
      <c r="D18" s="326">
        <f>+adesioni!E47</f>
        <v>67372</v>
      </c>
      <c r="E18" s="326">
        <f>+adesioni!F47</f>
        <v>491</v>
      </c>
    </row>
    <row r="19" spans="1:5" ht="20.100000000000001" customHeight="1" x14ac:dyDescent="0.25">
      <c r="A19" s="176" t="s">
        <v>306</v>
      </c>
      <c r="B19" s="326">
        <f>+adesioni!C48</f>
        <v>48</v>
      </c>
      <c r="C19" s="326">
        <f>+adesioni!D48</f>
        <v>884</v>
      </c>
      <c r="D19" s="326">
        <f>+adesioni!E48</f>
        <v>16065</v>
      </c>
      <c r="E19" s="326">
        <f>+adesioni!F48</f>
        <v>129</v>
      </c>
    </row>
    <row r="20" spans="1:5" ht="20.100000000000001" customHeight="1" x14ac:dyDescent="0.25">
      <c r="A20" s="176" t="s">
        <v>307</v>
      </c>
      <c r="B20" s="326">
        <f>+adesioni!C49</f>
        <v>14</v>
      </c>
      <c r="C20" s="326">
        <f>+adesioni!D49</f>
        <v>108</v>
      </c>
      <c r="D20" s="326">
        <f>+adesioni!E49</f>
        <v>2847</v>
      </c>
      <c r="E20" s="326">
        <f>+adesioni!F49</f>
        <v>33</v>
      </c>
    </row>
    <row r="21" spans="1:5" ht="20.100000000000001" customHeight="1" x14ac:dyDescent="0.25">
      <c r="A21" s="176" t="s">
        <v>308</v>
      </c>
      <c r="B21" s="326">
        <f>+adesioni!C50</f>
        <v>242</v>
      </c>
      <c r="C21" s="326">
        <f>+adesioni!D50</f>
        <v>4777</v>
      </c>
      <c r="D21" s="326">
        <f>+adesioni!E50</f>
        <v>101790</v>
      </c>
      <c r="E21" s="326">
        <f>+adesioni!F50</f>
        <v>658</v>
      </c>
    </row>
    <row r="22" spans="1:5" ht="20.100000000000001" customHeight="1" x14ac:dyDescent="0.25">
      <c r="A22" s="325" t="s">
        <v>371</v>
      </c>
      <c r="B22" s="326">
        <f>+adesioni!C51</f>
        <v>28</v>
      </c>
      <c r="C22" s="326">
        <f>+adesioni!D51</f>
        <v>458</v>
      </c>
      <c r="D22" s="326">
        <f>+adesioni!E51</f>
        <v>7506</v>
      </c>
      <c r="E22" s="326">
        <f>+adesioni!F51</f>
        <v>72</v>
      </c>
    </row>
    <row r="23" spans="1:5" ht="20.100000000000001" customHeight="1" x14ac:dyDescent="0.25">
      <c r="A23" s="325" t="s">
        <v>372</v>
      </c>
      <c r="B23" s="326">
        <f>+adesioni!C52</f>
        <v>45</v>
      </c>
      <c r="C23" s="326">
        <f>+adesioni!D52</f>
        <v>880</v>
      </c>
      <c r="D23" s="326">
        <f>+adesioni!E52</f>
        <v>11222</v>
      </c>
      <c r="E23" s="326">
        <f>+adesioni!F52</f>
        <v>143</v>
      </c>
    </row>
    <row r="24" spans="1:5" ht="20.100000000000001" customHeight="1" x14ac:dyDescent="0.25">
      <c r="A24" s="177" t="s">
        <v>309</v>
      </c>
      <c r="B24" s="330">
        <f>SUM(B3:B23)</f>
        <v>3744</v>
      </c>
      <c r="C24" s="330">
        <f>SUM(C3:C23)</f>
        <v>68306</v>
      </c>
      <c r="D24" s="330">
        <f>SUM(D3:D23)</f>
        <v>1343181</v>
      </c>
      <c r="E24" s="330">
        <f>SUM(E3:E23)</f>
        <v>8494</v>
      </c>
    </row>
    <row r="25" spans="1:5" ht="20.25" customHeight="1" x14ac:dyDescent="0.25">
      <c r="A25" s="414" t="s">
        <v>395</v>
      </c>
      <c r="B25" s="415"/>
      <c r="C25" s="415"/>
      <c r="D25" s="415"/>
      <c r="E25" s="415"/>
    </row>
  </sheetData>
  <mergeCells count="1">
    <mergeCell ref="A25:E25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pageSetUpPr fitToPage="1"/>
  </sheetPr>
  <dimension ref="A1:AK79"/>
  <sheetViews>
    <sheetView zoomScaleNormal="100" workbookViewId="0">
      <selection activeCell="A35" sqref="A35:G56"/>
    </sheetView>
  </sheetViews>
  <sheetFormatPr defaultRowHeight="15" x14ac:dyDescent="0.25"/>
  <cols>
    <col min="1" max="1" width="21.140625" customWidth="1"/>
    <col min="2" max="2" width="18.42578125" customWidth="1"/>
    <col min="3" max="3" width="14" customWidth="1"/>
    <col min="4" max="4" width="8" customWidth="1"/>
    <col min="5" max="5" width="18.140625" customWidth="1"/>
    <col min="6" max="6" width="18" customWidth="1"/>
    <col min="7" max="7" width="13" customWidth="1"/>
    <col min="8" max="8" width="20.28515625" style="143" customWidth="1"/>
    <col min="9" max="9" width="19.28515625" customWidth="1"/>
    <col min="10" max="11" width="11.7109375" style="143" customWidth="1"/>
    <col min="12" max="12" width="14.42578125" style="143" customWidth="1"/>
    <col min="13" max="17" width="11.7109375" style="143" customWidth="1"/>
    <col min="18" max="22" width="9.140625" style="143" customWidth="1"/>
  </cols>
  <sheetData>
    <row r="1" spans="1:36" ht="18.75" thickBot="1" x14ac:dyDescent="0.3">
      <c r="A1" s="252" t="s">
        <v>338</v>
      </c>
      <c r="B1" s="12"/>
      <c r="C1" s="12"/>
      <c r="D1" s="12"/>
      <c r="E1" s="12"/>
      <c r="F1" s="12"/>
      <c r="G1" s="5"/>
      <c r="H1" s="211"/>
      <c r="I1" s="5"/>
      <c r="J1" s="137"/>
      <c r="K1" s="137"/>
      <c r="L1" s="137"/>
      <c r="M1" s="137"/>
      <c r="N1" s="137"/>
      <c r="O1" s="137"/>
      <c r="P1" s="8"/>
      <c r="Q1" s="8"/>
      <c r="R1" s="8"/>
      <c r="S1" s="8"/>
      <c r="T1" s="8"/>
      <c r="U1" s="8"/>
    </row>
    <row r="2" spans="1:36" ht="37.5" customHeight="1" thickTop="1" x14ac:dyDescent="0.25">
      <c r="A2" s="147" t="s">
        <v>225</v>
      </c>
      <c r="B2" s="416" t="s">
        <v>325</v>
      </c>
      <c r="C2" s="417"/>
      <c r="D2" s="224"/>
      <c r="E2" s="416" t="s">
        <v>347</v>
      </c>
      <c r="F2" s="418"/>
      <c r="G2" s="233"/>
      <c r="H2" s="233"/>
      <c r="I2" s="233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25"/>
      <c r="U2" s="225"/>
      <c r="V2" s="23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x14ac:dyDescent="0.25">
      <c r="A3" s="108"/>
      <c r="B3" s="109" t="s">
        <v>244</v>
      </c>
      <c r="C3" s="109" t="s">
        <v>245</v>
      </c>
      <c r="D3" s="110"/>
      <c r="E3" s="109" t="s">
        <v>244</v>
      </c>
      <c r="F3" s="227" t="s">
        <v>245</v>
      </c>
      <c r="G3" s="236"/>
      <c r="H3" s="237"/>
      <c r="I3" s="236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3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x14ac:dyDescent="0.25">
      <c r="A4" s="108" t="s">
        <v>226</v>
      </c>
      <c r="B4" s="111">
        <v>177033</v>
      </c>
      <c r="C4" s="112">
        <f t="shared" ref="C4:C28" si="0">+B4/$B$28</f>
        <v>6.5313972518642377E-2</v>
      </c>
      <c r="D4" s="112"/>
      <c r="E4" s="251">
        <f>+$F$48*C4</f>
        <v>2210781.1091347993</v>
      </c>
      <c r="F4" s="145">
        <f t="shared" ref="F4:F25" si="1">+E4/$E$28</f>
        <v>6.5313972518642377E-2</v>
      </c>
      <c r="G4" s="238"/>
      <c r="H4" s="239"/>
      <c r="I4" s="240"/>
      <c r="J4" s="241"/>
      <c r="K4" s="239"/>
      <c r="L4" s="239"/>
      <c r="M4" s="242"/>
      <c r="N4" s="239"/>
      <c r="O4" s="225"/>
      <c r="P4" s="225"/>
      <c r="Q4" s="225"/>
      <c r="R4" s="225"/>
      <c r="S4" s="225"/>
      <c r="T4" s="225"/>
      <c r="U4" s="225"/>
      <c r="V4" s="23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x14ac:dyDescent="0.25">
      <c r="A5" s="108" t="s">
        <v>228</v>
      </c>
      <c r="B5" s="113">
        <v>5414</v>
      </c>
      <c r="C5" s="114">
        <f t="shared" si="0"/>
        <v>1.9974233460198368E-3</v>
      </c>
      <c r="D5" s="114"/>
      <c r="E5" s="251">
        <f t="shared" ref="E5:E25" si="2">+$F$48*C5</f>
        <v>67609.818083949329</v>
      </c>
      <c r="F5" s="146">
        <f t="shared" si="1"/>
        <v>1.9974233460198368E-3</v>
      </c>
      <c r="G5" s="238"/>
      <c r="H5" s="239"/>
      <c r="I5" s="240"/>
      <c r="J5" s="241"/>
      <c r="K5" s="239"/>
      <c r="L5" s="239"/>
      <c r="M5" s="242"/>
      <c r="N5" s="239"/>
      <c r="O5" s="225"/>
      <c r="P5" s="225"/>
      <c r="Q5" s="225"/>
      <c r="R5" s="225"/>
      <c r="S5" s="225"/>
      <c r="T5" s="225"/>
      <c r="U5" s="225"/>
      <c r="V5" s="23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x14ac:dyDescent="0.25">
      <c r="A6" s="108" t="s">
        <v>227</v>
      </c>
      <c r="B6" s="113">
        <v>58368</v>
      </c>
      <c r="C6" s="114">
        <f t="shared" si="0"/>
        <v>2.1534097868578839E-2</v>
      </c>
      <c r="D6" s="114"/>
      <c r="E6" s="251">
        <f t="shared" si="2"/>
        <v>728897.27778425463</v>
      </c>
      <c r="F6" s="146">
        <f t="shared" si="1"/>
        <v>2.1534097868578839E-2</v>
      </c>
      <c r="G6" s="238"/>
      <c r="H6" s="239"/>
      <c r="I6" s="240"/>
      <c r="J6" s="241"/>
      <c r="K6" s="241"/>
      <c r="L6" s="239"/>
      <c r="M6" s="242"/>
      <c r="N6" s="239"/>
      <c r="O6" s="225"/>
      <c r="P6" s="225"/>
      <c r="Q6" s="225"/>
      <c r="R6" s="225"/>
      <c r="S6" s="225"/>
      <c r="T6" s="225"/>
      <c r="U6" s="225"/>
      <c r="V6" s="23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x14ac:dyDescent="0.25">
      <c r="A7" s="108" t="s">
        <v>136</v>
      </c>
      <c r="B7" s="113">
        <v>421269</v>
      </c>
      <c r="C7" s="114">
        <f t="shared" si="0"/>
        <v>0.15542159873558012</v>
      </c>
      <c r="D7" s="114"/>
      <c r="E7" s="251">
        <f t="shared" si="2"/>
        <v>5260790.626968462</v>
      </c>
      <c r="F7" s="146">
        <f t="shared" si="1"/>
        <v>0.15542159873558012</v>
      </c>
      <c r="G7" s="238"/>
      <c r="H7" s="239"/>
      <c r="I7" s="240"/>
      <c r="J7" s="239"/>
      <c r="K7" s="241"/>
      <c r="L7" s="239"/>
      <c r="M7" s="242"/>
      <c r="N7" s="239"/>
      <c r="O7" s="225"/>
      <c r="P7" s="225"/>
      <c r="Q7" s="225"/>
      <c r="R7" s="225"/>
      <c r="S7" s="225"/>
      <c r="T7" s="225"/>
      <c r="U7" s="225"/>
      <c r="V7" s="23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x14ac:dyDescent="0.25">
      <c r="A8" s="108" t="s">
        <v>132</v>
      </c>
      <c r="B8" s="113">
        <v>27810</v>
      </c>
      <c r="C8" s="114">
        <f t="shared" si="0"/>
        <v>1.0260129895236732E-2</v>
      </c>
      <c r="D8" s="114"/>
      <c r="E8" s="251">
        <f t="shared" si="2"/>
        <v>347290.18118112872</v>
      </c>
      <c r="F8" s="146">
        <f t="shared" si="1"/>
        <v>1.0260129895236732E-2</v>
      </c>
      <c r="G8" s="238"/>
      <c r="H8" s="239"/>
      <c r="I8" s="240"/>
      <c r="J8" s="239"/>
      <c r="K8" s="241"/>
      <c r="L8" s="241"/>
      <c r="M8" s="242"/>
      <c r="N8" s="239"/>
      <c r="O8" s="225"/>
      <c r="P8" s="225"/>
      <c r="Q8" s="225"/>
      <c r="R8" s="225"/>
      <c r="S8" s="225"/>
      <c r="T8" s="225"/>
      <c r="U8" s="225"/>
      <c r="V8" s="23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x14ac:dyDescent="0.25">
      <c r="A9" s="108" t="s">
        <v>140</v>
      </c>
      <c r="B9" s="113">
        <v>25729</v>
      </c>
      <c r="C9" s="114">
        <f t="shared" si="0"/>
        <v>9.4923726024647923E-3</v>
      </c>
      <c r="D9" s="114"/>
      <c r="E9" s="251">
        <f t="shared" si="2"/>
        <v>321302.73540486378</v>
      </c>
      <c r="F9" s="146">
        <f t="shared" si="1"/>
        <v>9.4923726024647923E-3</v>
      </c>
      <c r="G9" s="238"/>
      <c r="H9" s="239"/>
      <c r="I9" s="240"/>
      <c r="J9" s="239"/>
      <c r="K9" s="241"/>
      <c r="L9" s="241"/>
      <c r="M9" s="242"/>
      <c r="N9" s="239"/>
      <c r="O9" s="225"/>
      <c r="P9" s="225"/>
      <c r="Q9" s="225"/>
      <c r="R9" s="225"/>
      <c r="S9" s="225"/>
      <c r="T9" s="225"/>
      <c r="U9" s="225"/>
      <c r="V9" s="23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x14ac:dyDescent="0.25">
      <c r="A10" s="108" t="s">
        <v>90</v>
      </c>
      <c r="B10" s="113">
        <v>216641</v>
      </c>
      <c r="C10" s="114">
        <f t="shared" si="0"/>
        <v>7.9926817714274748E-2</v>
      </c>
      <c r="D10" s="114"/>
      <c r="E10" s="251">
        <f t="shared" si="2"/>
        <v>2705404.2481575301</v>
      </c>
      <c r="F10" s="146">
        <f t="shared" si="1"/>
        <v>7.9926817714274748E-2</v>
      </c>
      <c r="G10" s="238"/>
      <c r="H10" s="239"/>
      <c r="I10" s="240"/>
      <c r="J10" s="239"/>
      <c r="K10" s="241"/>
      <c r="L10" s="241"/>
      <c r="M10" s="242"/>
      <c r="N10" s="239"/>
      <c r="O10" s="225"/>
      <c r="P10" s="225"/>
      <c r="Q10" s="225"/>
      <c r="R10" s="225"/>
      <c r="S10" s="225"/>
      <c r="T10" s="225"/>
      <c r="U10" s="225"/>
      <c r="V10" s="23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x14ac:dyDescent="0.25">
      <c r="A11" s="108" t="s">
        <v>229</v>
      </c>
      <c r="B11" s="113">
        <v>47495</v>
      </c>
      <c r="C11" s="114">
        <f t="shared" si="0"/>
        <v>1.7522649024605128E-2</v>
      </c>
      <c r="D11" s="114"/>
      <c r="E11" s="251">
        <f t="shared" si="2"/>
        <v>593115.68339438015</v>
      </c>
      <c r="F11" s="146">
        <f t="shared" si="1"/>
        <v>1.7522649024605128E-2</v>
      </c>
      <c r="G11" s="238"/>
      <c r="H11" s="239"/>
      <c r="I11" s="240"/>
      <c r="J11" s="239"/>
      <c r="K11" s="241"/>
      <c r="L11" s="239"/>
      <c r="M11" s="242"/>
      <c r="N11" s="239"/>
      <c r="O11" s="225"/>
      <c r="P11" s="225"/>
      <c r="Q11" s="225"/>
      <c r="R11" s="225"/>
      <c r="S11" s="225"/>
      <c r="T11" s="225"/>
      <c r="U11" s="225"/>
      <c r="V11" s="23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x14ac:dyDescent="0.25">
      <c r="A12" s="108" t="s">
        <v>230</v>
      </c>
      <c r="B12" s="113">
        <v>168037</v>
      </c>
      <c r="C12" s="114">
        <f t="shared" si="0"/>
        <v>6.1995017878672946E-2</v>
      </c>
      <c r="D12" s="114"/>
      <c r="E12" s="251">
        <f t="shared" si="2"/>
        <v>2098439.416581565</v>
      </c>
      <c r="F12" s="146">
        <f t="shared" si="1"/>
        <v>6.1995017878672946E-2</v>
      </c>
      <c r="G12" s="238"/>
      <c r="H12" s="239"/>
      <c r="I12" s="240"/>
      <c r="J12" s="239"/>
      <c r="K12" s="239"/>
      <c r="L12" s="241"/>
      <c r="M12" s="242"/>
      <c r="N12" s="239"/>
      <c r="O12" s="225"/>
      <c r="P12" s="225"/>
      <c r="Q12" s="225"/>
      <c r="R12" s="225"/>
      <c r="S12" s="225"/>
      <c r="T12" s="225"/>
      <c r="U12" s="225"/>
      <c r="V12" s="23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x14ac:dyDescent="0.25">
      <c r="A13" s="108" t="s">
        <v>231</v>
      </c>
      <c r="B13" s="113">
        <v>142061</v>
      </c>
      <c r="C13" s="114">
        <f t="shared" si="0"/>
        <v>5.2411517908925759E-2</v>
      </c>
      <c r="D13" s="114"/>
      <c r="E13" s="251">
        <f t="shared" si="2"/>
        <v>1774052.154936078</v>
      </c>
      <c r="F13" s="146">
        <f t="shared" si="1"/>
        <v>5.2411517908925759E-2</v>
      </c>
      <c r="G13" s="238"/>
      <c r="H13" s="239"/>
      <c r="I13" s="240"/>
      <c r="J13" s="241"/>
      <c r="K13" s="239"/>
      <c r="L13" s="239"/>
      <c r="M13" s="242"/>
      <c r="N13" s="239"/>
      <c r="O13" s="225"/>
      <c r="P13" s="225"/>
      <c r="Q13" s="225"/>
      <c r="R13" s="225"/>
      <c r="S13" s="225"/>
      <c r="T13" s="225"/>
      <c r="U13" s="225"/>
      <c r="V13" s="23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x14ac:dyDescent="0.25">
      <c r="A14" s="108" t="s">
        <v>184</v>
      </c>
      <c r="B14" s="113">
        <v>35139</v>
      </c>
      <c r="C14" s="114">
        <f t="shared" si="0"/>
        <v>1.2964067040227383E-2</v>
      </c>
      <c r="D14" s="114"/>
      <c r="E14" s="251">
        <f t="shared" si="2"/>
        <v>438814.44360027625</v>
      </c>
      <c r="F14" s="146">
        <f t="shared" si="1"/>
        <v>1.2964067040227383E-2</v>
      </c>
      <c r="G14" s="238"/>
      <c r="H14" s="239"/>
      <c r="I14" s="240"/>
      <c r="J14" s="239"/>
      <c r="K14" s="239"/>
      <c r="L14" s="241"/>
      <c r="M14" s="242"/>
      <c r="N14" s="241"/>
      <c r="O14" s="225"/>
      <c r="P14" s="225"/>
      <c r="Q14" s="225"/>
      <c r="R14" s="225"/>
      <c r="S14" s="225"/>
      <c r="T14" s="225"/>
      <c r="U14" s="225"/>
      <c r="V14" s="23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x14ac:dyDescent="0.25">
      <c r="A15" s="108" t="s">
        <v>232</v>
      </c>
      <c r="B15" s="113">
        <v>65852</v>
      </c>
      <c r="C15" s="114">
        <f t="shared" si="0"/>
        <v>2.4295220203564519E-2</v>
      </c>
      <c r="D15" s="114"/>
      <c r="E15" s="251">
        <f t="shared" si="2"/>
        <v>822357.17407909711</v>
      </c>
      <c r="F15" s="146">
        <f t="shared" si="1"/>
        <v>2.4295220203564519E-2</v>
      </c>
      <c r="G15" s="238"/>
      <c r="H15" s="239"/>
      <c r="I15" s="240"/>
      <c r="J15" s="239"/>
      <c r="K15" s="239"/>
      <c r="L15" s="241"/>
      <c r="M15" s="242"/>
      <c r="N15" s="241"/>
      <c r="O15" s="225"/>
      <c r="P15" s="225"/>
      <c r="Q15" s="225"/>
      <c r="R15" s="225"/>
      <c r="S15" s="225"/>
      <c r="T15" s="225"/>
      <c r="U15" s="225"/>
      <c r="V15" s="23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x14ac:dyDescent="0.25">
      <c r="A16" s="108" t="s">
        <v>114</v>
      </c>
      <c r="B16" s="113">
        <v>238164</v>
      </c>
      <c r="C16" s="114">
        <f t="shared" si="0"/>
        <v>8.786744251597127E-2</v>
      </c>
      <c r="D16" s="114"/>
      <c r="E16" s="251">
        <f t="shared" si="2"/>
        <v>2974182.6217483762</v>
      </c>
      <c r="F16" s="146">
        <f t="shared" si="1"/>
        <v>8.786744251597127E-2</v>
      </c>
      <c r="G16" s="238"/>
      <c r="H16" s="239"/>
      <c r="I16" s="240"/>
      <c r="J16" s="241"/>
      <c r="K16" s="239"/>
      <c r="L16" s="239"/>
      <c r="M16" s="242"/>
      <c r="N16" s="241"/>
      <c r="O16" s="225"/>
      <c r="P16" s="225"/>
      <c r="Q16" s="225"/>
      <c r="R16" s="225"/>
      <c r="S16" s="225"/>
      <c r="T16" s="225"/>
      <c r="U16" s="225"/>
      <c r="V16" s="23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7" x14ac:dyDescent="0.25">
      <c r="A17" s="108" t="s">
        <v>85</v>
      </c>
      <c r="B17" s="113">
        <v>57197</v>
      </c>
      <c r="C17" s="114">
        <f t="shared" si="0"/>
        <v>2.1102072981584154E-2</v>
      </c>
      <c r="D17" s="114"/>
      <c r="E17" s="251">
        <f t="shared" si="2"/>
        <v>714273.87605239195</v>
      </c>
      <c r="F17" s="146">
        <f t="shared" si="1"/>
        <v>2.1102072981584154E-2</v>
      </c>
      <c r="G17" s="238"/>
      <c r="H17" s="239"/>
      <c r="I17" s="240"/>
      <c r="J17" s="239"/>
      <c r="K17" s="239"/>
      <c r="L17" s="241"/>
      <c r="M17" s="242"/>
      <c r="N17" s="239"/>
      <c r="O17" s="243"/>
      <c r="P17" s="225"/>
      <c r="Q17" s="225"/>
      <c r="R17" s="225"/>
      <c r="S17" s="225"/>
      <c r="T17" s="225"/>
      <c r="U17" s="225"/>
      <c r="V17" s="23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7" x14ac:dyDescent="0.25">
      <c r="A18" s="115" t="s">
        <v>233</v>
      </c>
      <c r="B18" s="116">
        <v>14349</v>
      </c>
      <c r="C18" s="117">
        <f t="shared" si="0"/>
        <v>5.2938728467008941E-3</v>
      </c>
      <c r="D18" s="117"/>
      <c r="E18" s="251">
        <f t="shared" si="2"/>
        <v>179189.7450473936</v>
      </c>
      <c r="F18" s="228">
        <f t="shared" si="1"/>
        <v>5.2938728467008941E-3</v>
      </c>
      <c r="G18" s="238"/>
      <c r="H18" s="239"/>
      <c r="I18" s="240"/>
      <c r="J18" s="239"/>
      <c r="K18" s="239"/>
      <c r="L18" s="241"/>
      <c r="M18" s="242"/>
      <c r="N18" s="239"/>
      <c r="O18" s="225"/>
      <c r="P18" s="243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8"/>
    </row>
    <row r="19" spans="1:37" ht="34.5" customHeight="1" x14ac:dyDescent="0.25">
      <c r="A19" s="123" t="s">
        <v>246</v>
      </c>
      <c r="B19" s="118">
        <f>SUM(B4:B18)</f>
        <v>1700558</v>
      </c>
      <c r="C19" s="119">
        <f>+B19/$B$28</f>
        <v>0.62739827308104945</v>
      </c>
      <c r="D19" s="119"/>
      <c r="E19" s="282">
        <f>SUM(E4:E18)</f>
        <v>21236501.112154543</v>
      </c>
      <c r="F19" s="229">
        <f>+E19/E28</f>
        <v>0.62739827308104945</v>
      </c>
      <c r="G19" s="238"/>
      <c r="H19" s="238"/>
      <c r="I19" s="238"/>
      <c r="J19" s="244"/>
      <c r="K19" s="244"/>
      <c r="L19" s="245"/>
      <c r="M19" s="246"/>
      <c r="N19" s="244"/>
      <c r="O19" s="247"/>
      <c r="P19" s="247"/>
      <c r="Q19" s="247"/>
      <c r="R19" s="247"/>
      <c r="S19" s="247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8"/>
    </row>
    <row r="20" spans="1:37" x14ac:dyDescent="0.25">
      <c r="A20" s="120" t="s">
        <v>105</v>
      </c>
      <c r="B20" s="111">
        <v>333573</v>
      </c>
      <c r="C20" s="112">
        <f t="shared" si="0"/>
        <v>0.12306732504652292</v>
      </c>
      <c r="D20" s="112"/>
      <c r="E20" s="251">
        <f t="shared" si="2"/>
        <v>4165646.4439817569</v>
      </c>
      <c r="F20" s="145">
        <f t="shared" si="1"/>
        <v>0.12306732504652292</v>
      </c>
      <c r="G20" s="238"/>
      <c r="H20" s="248"/>
      <c r="I20" s="249"/>
      <c r="J20" s="241"/>
      <c r="K20" s="239"/>
      <c r="L20" s="239"/>
      <c r="M20" s="242"/>
      <c r="N20" s="239"/>
      <c r="O20" s="243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8"/>
    </row>
    <row r="21" spans="1:37" x14ac:dyDescent="0.25">
      <c r="A21" s="121" t="s">
        <v>75</v>
      </c>
      <c r="B21" s="113">
        <v>212647</v>
      </c>
      <c r="C21" s="114">
        <f t="shared" si="0"/>
        <v>7.8453284495951292E-2</v>
      </c>
      <c r="D21" s="114"/>
      <c r="E21" s="251">
        <f t="shared" si="2"/>
        <v>2655527.3339670436</v>
      </c>
      <c r="F21" s="146">
        <f t="shared" si="1"/>
        <v>7.8453284495951292E-2</v>
      </c>
      <c r="G21" s="238"/>
      <c r="H21" s="248"/>
      <c r="I21" s="249"/>
      <c r="J21" s="239"/>
      <c r="K21" s="239"/>
      <c r="L21" s="241"/>
      <c r="M21" s="242"/>
      <c r="N21" s="239"/>
      <c r="O21" s="225"/>
      <c r="P21" s="243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8"/>
    </row>
    <row r="22" spans="1:37" x14ac:dyDescent="0.25">
      <c r="A22" s="121" t="s">
        <v>234</v>
      </c>
      <c r="B22" s="113">
        <v>28438</v>
      </c>
      <c r="C22" s="114">
        <f t="shared" si="0"/>
        <v>1.0491822148894001E-2</v>
      </c>
      <c r="D22" s="114"/>
      <c r="E22" s="251">
        <f t="shared" si="2"/>
        <v>355132.62036781514</v>
      </c>
      <c r="F22" s="146">
        <f t="shared" si="1"/>
        <v>1.0491822148894001E-2</v>
      </c>
      <c r="G22" s="238"/>
      <c r="H22" s="248"/>
      <c r="I22" s="249"/>
      <c r="J22" s="239"/>
      <c r="K22" s="239"/>
      <c r="L22" s="241"/>
      <c r="M22" s="242"/>
      <c r="N22" s="239"/>
      <c r="O22" s="225"/>
      <c r="P22" s="243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8"/>
    </row>
    <row r="23" spans="1:37" x14ac:dyDescent="0.25">
      <c r="A23" s="121" t="s">
        <v>99</v>
      </c>
      <c r="B23" s="113">
        <v>100532</v>
      </c>
      <c r="C23" s="114">
        <f t="shared" si="0"/>
        <v>3.7089945294064695E-2</v>
      </c>
      <c r="D23" s="114"/>
      <c r="E23" s="251">
        <f t="shared" si="2"/>
        <v>1255439.6438152189</v>
      </c>
      <c r="F23" s="146">
        <f t="shared" si="1"/>
        <v>3.7089945294064695E-2</v>
      </c>
      <c r="G23" s="238"/>
      <c r="H23" s="248"/>
      <c r="I23" s="249"/>
      <c r="J23" s="239"/>
      <c r="K23" s="241"/>
      <c r="L23" s="241"/>
      <c r="M23" s="242"/>
      <c r="N23" s="239"/>
      <c r="O23" s="225"/>
      <c r="P23" s="225"/>
      <c r="Q23" s="243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8"/>
    </row>
    <row r="24" spans="1:37" x14ac:dyDescent="0.25">
      <c r="A24" s="121" t="s">
        <v>80</v>
      </c>
      <c r="B24" s="113">
        <v>265392</v>
      </c>
      <c r="C24" s="114">
        <f t="shared" si="0"/>
        <v>9.7912851246194421E-2</v>
      </c>
      <c r="D24" s="114"/>
      <c r="E24" s="251">
        <f t="shared" si="2"/>
        <v>3314204.8099252828</v>
      </c>
      <c r="F24" s="146">
        <f t="shared" si="1"/>
        <v>9.7912851246194421E-2</v>
      </c>
      <c r="G24" s="238"/>
      <c r="H24" s="248"/>
      <c r="I24" s="249"/>
      <c r="J24" s="239"/>
      <c r="K24" s="241"/>
      <c r="L24" s="241"/>
      <c r="M24" s="242"/>
      <c r="N24" s="239"/>
      <c r="O24" s="225"/>
      <c r="P24" s="225"/>
      <c r="Q24" s="243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8"/>
    </row>
    <row r="25" spans="1:37" x14ac:dyDescent="0.25">
      <c r="A25" s="122" t="s">
        <v>235</v>
      </c>
      <c r="B25" s="116">
        <v>69352</v>
      </c>
      <c r="C25" s="117">
        <f t="shared" si="0"/>
        <v>2.5586498687323187E-2</v>
      </c>
      <c r="D25" s="117"/>
      <c r="E25" s="251">
        <f t="shared" si="2"/>
        <v>866065.03578833654</v>
      </c>
      <c r="F25" s="228">
        <f t="shared" si="1"/>
        <v>2.5586498687323187E-2</v>
      </c>
      <c r="G25" s="238"/>
      <c r="H25" s="248"/>
      <c r="I25" s="249"/>
      <c r="J25" s="241"/>
      <c r="K25" s="239"/>
      <c r="L25" s="239"/>
      <c r="M25" s="242"/>
      <c r="N25" s="241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8"/>
    </row>
    <row r="26" spans="1:37" ht="42.75" customHeight="1" x14ac:dyDescent="0.25">
      <c r="A26" s="123" t="s">
        <v>348</v>
      </c>
      <c r="B26" s="118">
        <f>SUM(B20:B25)</f>
        <v>1009934</v>
      </c>
      <c r="C26" s="119">
        <f>+B26/$B$28</f>
        <v>0.37260172691895049</v>
      </c>
      <c r="D26" s="119"/>
      <c r="E26" s="282">
        <f>SUM(E20:E25)</f>
        <v>12612015.887845453</v>
      </c>
      <c r="F26" s="229">
        <f>+E26/E28</f>
        <v>0.37260172691895049</v>
      </c>
      <c r="G26" s="238"/>
      <c r="H26" s="238"/>
      <c r="I26" s="238"/>
      <c r="J26" s="245"/>
      <c r="K26" s="244"/>
      <c r="L26" s="244"/>
      <c r="M26" s="246"/>
      <c r="N26" s="244"/>
      <c r="O26" s="247"/>
      <c r="P26" s="247"/>
      <c r="Q26" s="247"/>
      <c r="R26" s="247"/>
      <c r="S26" s="247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8"/>
    </row>
    <row r="27" spans="1:37" x14ac:dyDescent="0.25">
      <c r="A27" s="124"/>
      <c r="B27" s="125"/>
      <c r="C27" s="126"/>
      <c r="D27" s="126"/>
      <c r="E27" s="125"/>
      <c r="F27" s="230"/>
      <c r="G27" s="238"/>
      <c r="H27" s="238"/>
      <c r="I27" s="244"/>
      <c r="J27" s="245"/>
      <c r="K27" s="244"/>
      <c r="L27" s="244"/>
      <c r="M27" s="246"/>
      <c r="N27" s="244"/>
      <c r="O27" s="247"/>
      <c r="P27" s="247"/>
      <c r="Q27" s="247"/>
      <c r="R27" s="247"/>
      <c r="S27" s="247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8"/>
    </row>
    <row r="28" spans="1:37" ht="24.75" customHeight="1" x14ac:dyDescent="0.25">
      <c r="A28" s="127" t="s">
        <v>236</v>
      </c>
      <c r="B28" s="128">
        <f>+B19+B26</f>
        <v>2710492</v>
      </c>
      <c r="C28" s="129">
        <f t="shared" si="0"/>
        <v>1</v>
      </c>
      <c r="D28" s="129"/>
      <c r="E28" s="283">
        <f>+E19+E26</f>
        <v>33848517</v>
      </c>
      <c r="F28" s="231">
        <f>+F19+F26</f>
        <v>1</v>
      </c>
      <c r="G28" s="250"/>
      <c r="H28" s="250"/>
      <c r="I28" s="250"/>
      <c r="J28" s="246"/>
      <c r="K28" s="246"/>
      <c r="L28" s="246"/>
      <c r="M28" s="246"/>
      <c r="N28" s="246"/>
      <c r="O28" s="246"/>
      <c r="P28" s="246"/>
      <c r="Q28" s="246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8"/>
    </row>
    <row r="29" spans="1:37" ht="15.75" thickBot="1" x14ac:dyDescent="0.3">
      <c r="A29" s="130"/>
      <c r="B29" s="131"/>
      <c r="C29" s="131"/>
      <c r="D29" s="131"/>
      <c r="E29" s="131"/>
      <c r="F29" s="232"/>
      <c r="G29" s="15"/>
      <c r="H29" s="235"/>
      <c r="I29" s="1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8"/>
    </row>
    <row r="30" spans="1:37" ht="15.75" thickTop="1" x14ac:dyDescent="0.25">
      <c r="A30" s="207" t="s">
        <v>324</v>
      </c>
      <c r="B30" s="132" t="s">
        <v>323</v>
      </c>
      <c r="G30" s="15"/>
      <c r="H30" s="235"/>
      <c r="I30" s="15"/>
      <c r="J30" s="225"/>
      <c r="K30" s="225"/>
      <c r="L30" s="243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8"/>
    </row>
    <row r="31" spans="1:37" x14ac:dyDescent="0.25">
      <c r="B31" s="132"/>
      <c r="E31" s="143"/>
      <c r="F31" s="143"/>
      <c r="G31" s="235"/>
      <c r="H31" s="235"/>
      <c r="I31" s="235"/>
      <c r="J31" s="235"/>
      <c r="K31" s="235"/>
      <c r="L31" s="235"/>
      <c r="M31" s="235"/>
      <c r="N31" s="235"/>
      <c r="O31" s="225"/>
      <c r="P31" s="225"/>
      <c r="Q31" s="225"/>
      <c r="R31" s="225"/>
      <c r="S31" s="225"/>
      <c r="T31" s="225"/>
      <c r="U31" s="225"/>
      <c r="V31" s="23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7" x14ac:dyDescent="0.25"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x14ac:dyDescent="0.25"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x14ac:dyDescent="0.25">
      <c r="H34" s="235"/>
      <c r="I34" s="1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16.5" thickBot="1" x14ac:dyDescent="0.3">
      <c r="A35" s="13" t="s">
        <v>247</v>
      </c>
      <c r="B35" s="12"/>
      <c r="C35" s="12"/>
      <c r="D35" s="12"/>
      <c r="E35" s="12"/>
      <c r="F35" s="12"/>
      <c r="G35" s="12"/>
      <c r="H35" s="235"/>
      <c r="I35" s="1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ht="15.75" thickTop="1" x14ac:dyDescent="0.25">
      <c r="G36" s="142"/>
      <c r="H36" s="235"/>
      <c r="I36" s="1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18" customHeight="1" x14ac:dyDescent="0.25">
      <c r="A37" s="133">
        <v>1</v>
      </c>
      <c r="B37" s="84" t="s">
        <v>248</v>
      </c>
      <c r="F37" s="222">
        <f>+F38+F39+F40</f>
        <v>36103702</v>
      </c>
      <c r="H37" s="248"/>
      <c r="I37" s="1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x14ac:dyDescent="0.25">
      <c r="B38" s="134">
        <v>1.1000000000000001</v>
      </c>
      <c r="C38" t="s">
        <v>249</v>
      </c>
      <c r="F38" s="135">
        <v>20940147</v>
      </c>
      <c r="G38" s="142"/>
      <c r="H38" s="235"/>
      <c r="I38" s="1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x14ac:dyDescent="0.25">
      <c r="B39" s="134">
        <v>1.2</v>
      </c>
      <c r="C39" t="s">
        <v>250</v>
      </c>
      <c r="F39" s="135">
        <v>15163555</v>
      </c>
      <c r="H39" s="235"/>
      <c r="I39" s="1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x14ac:dyDescent="0.25">
      <c r="B40" s="134">
        <v>1.3</v>
      </c>
      <c r="C40" t="s">
        <v>251</v>
      </c>
      <c r="F40" s="135">
        <v>0</v>
      </c>
      <c r="G40" s="142"/>
      <c r="H40" s="235"/>
      <c r="I40" s="1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x14ac:dyDescent="0.25">
      <c r="F41" s="135"/>
      <c r="H41" s="235"/>
      <c r="I41" s="1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ht="18" customHeight="1" x14ac:dyDescent="0.25">
      <c r="A42" s="133">
        <v>2</v>
      </c>
      <c r="B42" s="419" t="s">
        <v>252</v>
      </c>
      <c r="C42" s="420"/>
      <c r="D42" s="420"/>
      <c r="E42" s="420"/>
      <c r="F42" s="222">
        <f>+F43+F44+F45</f>
        <v>2255185</v>
      </c>
      <c r="G42" s="142"/>
      <c r="H42" s="235"/>
      <c r="I42" s="1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ht="15" customHeight="1" x14ac:dyDescent="0.25">
      <c r="A43" s="8"/>
      <c r="B43" s="134">
        <v>2.1</v>
      </c>
      <c r="C43" s="421" t="s">
        <v>253</v>
      </c>
      <c r="D43" s="422"/>
      <c r="E43" s="422"/>
      <c r="F43" s="136">
        <f>+F37*4%-0.08</f>
        <v>1444148</v>
      </c>
      <c r="G43" s="332">
        <f>+F43/$F$37</f>
        <v>3.9999997784160746E-2</v>
      </c>
      <c r="H43" s="225"/>
      <c r="I43" s="225"/>
      <c r="J43" s="225"/>
      <c r="K43" s="225"/>
      <c r="L43" s="225"/>
      <c r="M43" s="225"/>
      <c r="N43" s="225"/>
      <c r="O43" s="225"/>
      <c r="P43" s="225"/>
      <c r="Q43" s="235"/>
      <c r="R43" s="235"/>
      <c r="S43" s="235"/>
      <c r="T43" s="235"/>
      <c r="U43" s="235"/>
      <c r="V43" s="23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15" customHeight="1" x14ac:dyDescent="0.25">
      <c r="A44" s="8"/>
      <c r="B44" s="134">
        <v>2.2000000000000002</v>
      </c>
      <c r="C44" s="421" t="s">
        <v>337</v>
      </c>
      <c r="D44" s="422"/>
      <c r="E44" s="422"/>
      <c r="F44" s="136">
        <v>450000</v>
      </c>
      <c r="G44" s="358">
        <f>+F44/F37</f>
        <v>1.246409578718548E-2</v>
      </c>
      <c r="H44" s="225"/>
      <c r="I44" s="225"/>
      <c r="J44" s="225"/>
      <c r="K44" s="225"/>
      <c r="L44" s="225"/>
      <c r="M44" s="225"/>
      <c r="N44" s="225"/>
      <c r="O44" s="225"/>
      <c r="P44" s="225"/>
      <c r="Q44" s="235"/>
      <c r="R44" s="235"/>
      <c r="S44" s="235"/>
      <c r="T44" s="235"/>
      <c r="U44" s="235"/>
      <c r="V44" s="23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15" customHeight="1" x14ac:dyDescent="0.25">
      <c r="A45" s="8"/>
      <c r="B45" s="134">
        <v>2.2999999999999998</v>
      </c>
      <c r="C45" s="421" t="s">
        <v>254</v>
      </c>
      <c r="D45" s="422"/>
      <c r="E45" s="422"/>
      <c r="F45" s="136">
        <f>+F37*1%-0.02</f>
        <v>361037</v>
      </c>
      <c r="G45" s="332">
        <f>+F45/$F$37</f>
        <v>9.9999994460401864E-3</v>
      </c>
      <c r="H45" s="225"/>
      <c r="I45" s="226"/>
      <c r="J45" s="225"/>
      <c r="K45" s="225"/>
      <c r="L45" s="225"/>
      <c r="M45" s="225"/>
      <c r="N45" s="225"/>
      <c r="O45" s="225"/>
      <c r="P45" s="225"/>
      <c r="Q45" s="235"/>
      <c r="R45" s="235"/>
      <c r="S45" s="235"/>
      <c r="T45" s="235"/>
      <c r="U45" s="235"/>
      <c r="V45" s="23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x14ac:dyDescent="0.25">
      <c r="A46" s="8"/>
      <c r="B46" s="8"/>
      <c r="C46" s="138" t="s">
        <v>255</v>
      </c>
      <c r="D46" s="8"/>
      <c r="E46" s="8"/>
      <c r="G46" s="332"/>
      <c r="H46" s="225"/>
      <c r="I46" s="225"/>
      <c r="J46" s="225"/>
      <c r="K46" s="225"/>
      <c r="L46" s="225"/>
      <c r="M46" s="225"/>
      <c r="N46" s="225"/>
      <c r="O46" s="225"/>
      <c r="P46" s="225"/>
      <c r="Q46" s="235"/>
      <c r="R46" s="235"/>
      <c r="S46" s="235"/>
      <c r="T46" s="235"/>
      <c r="U46" s="235"/>
      <c r="V46" s="23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x14ac:dyDescent="0.25">
      <c r="A47" s="8"/>
      <c r="B47" s="8"/>
      <c r="D47" s="8"/>
      <c r="E47" s="8"/>
      <c r="H47" s="225"/>
      <c r="I47" s="225"/>
      <c r="J47" s="225"/>
      <c r="K47" s="225"/>
      <c r="L47" s="225"/>
      <c r="M47" s="225"/>
      <c r="N47" s="225"/>
      <c r="O47" s="225"/>
      <c r="P47" s="225"/>
      <c r="Q47" s="235"/>
      <c r="R47" s="235"/>
      <c r="S47" s="235"/>
      <c r="T47" s="235"/>
      <c r="U47" s="235"/>
      <c r="V47" s="23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18" customHeight="1" x14ac:dyDescent="0.25">
      <c r="A48" s="133">
        <v>3</v>
      </c>
      <c r="B48" s="84" t="s">
        <v>366</v>
      </c>
      <c r="F48" s="222">
        <f>+F37-F42</f>
        <v>33848517</v>
      </c>
      <c r="G48" s="142"/>
      <c r="H48" s="235"/>
      <c r="I48" s="225"/>
      <c r="J48" s="225"/>
      <c r="K48" s="225"/>
      <c r="L48" s="225"/>
      <c r="M48" s="225"/>
      <c r="N48" s="225"/>
      <c r="O48" s="225"/>
      <c r="P48" s="225"/>
      <c r="Q48" s="235"/>
      <c r="R48" s="235"/>
      <c r="S48" s="235"/>
      <c r="T48" s="235"/>
      <c r="U48" s="235"/>
      <c r="V48" s="23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x14ac:dyDescent="0.25">
      <c r="A49" s="8"/>
      <c r="B49" s="8"/>
      <c r="C49" s="139"/>
      <c r="D49" s="139"/>
      <c r="E49" s="139"/>
      <c r="F49" s="140"/>
      <c r="H49" s="225"/>
      <c r="I49" s="225"/>
      <c r="J49" s="225"/>
      <c r="K49" s="225"/>
      <c r="L49" s="225"/>
      <c r="M49" s="225"/>
      <c r="N49" s="225"/>
      <c r="O49" s="225"/>
      <c r="P49" s="225"/>
      <c r="Q49" s="235"/>
      <c r="R49" s="235"/>
      <c r="S49" s="235"/>
      <c r="T49" s="235"/>
      <c r="U49" s="235"/>
      <c r="V49" s="23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18" customHeight="1" x14ac:dyDescent="0.25">
      <c r="A50" s="133">
        <v>4</v>
      </c>
      <c r="B50" s="84" t="s">
        <v>378</v>
      </c>
      <c r="F50" s="333">
        <f>+lotti!B27</f>
        <v>1343181</v>
      </c>
      <c r="G50" s="142"/>
      <c r="H50" s="225"/>
      <c r="I50" s="225"/>
      <c r="J50" s="225"/>
      <c r="K50" s="225"/>
      <c r="L50" s="225"/>
      <c r="M50" s="225"/>
      <c r="N50" s="225"/>
      <c r="O50" s="225"/>
      <c r="P50" s="225"/>
      <c r="Q50" s="235"/>
      <c r="R50" s="235"/>
      <c r="S50" s="235"/>
      <c r="T50" s="235"/>
      <c r="U50" s="235"/>
      <c r="V50" s="23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x14ac:dyDescent="0.25">
      <c r="A51" s="8"/>
      <c r="B51" s="8"/>
      <c r="C51" s="139"/>
      <c r="D51" s="139"/>
      <c r="E51" s="139"/>
      <c r="F51" s="140"/>
      <c r="H51" s="225"/>
      <c r="I51" s="225"/>
      <c r="J51" s="225"/>
      <c r="K51" s="225"/>
      <c r="L51" s="225"/>
      <c r="M51" s="225"/>
      <c r="N51" s="225"/>
      <c r="O51" s="225"/>
      <c r="P51" s="225"/>
      <c r="Q51" s="235"/>
      <c r="R51" s="235"/>
      <c r="S51" s="235"/>
      <c r="T51" s="235"/>
      <c r="U51" s="235"/>
      <c r="V51" s="23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x14ac:dyDescent="0.25">
      <c r="A52">
        <v>4</v>
      </c>
      <c r="B52" s="84" t="s">
        <v>256</v>
      </c>
      <c r="C52" s="84"/>
      <c r="D52" s="84"/>
      <c r="E52" s="84"/>
      <c r="F52" s="84"/>
      <c r="G52" s="142"/>
      <c r="I52" s="5"/>
    </row>
    <row r="53" spans="1:36" ht="18" customHeight="1" x14ac:dyDescent="0.25">
      <c r="B53" s="81" t="s">
        <v>257</v>
      </c>
      <c r="C53" s="81"/>
      <c r="D53" s="81"/>
      <c r="E53" s="81"/>
      <c r="F53" s="222">
        <f>+F48/F50</f>
        <v>25.200264893562373</v>
      </c>
      <c r="I53" s="5"/>
    </row>
    <row r="54" spans="1:36" x14ac:dyDescent="0.25">
      <c r="B54" s="81"/>
      <c r="C54" s="81"/>
      <c r="D54" s="81"/>
      <c r="F54" s="141"/>
      <c r="G54" s="142"/>
      <c r="I54" s="5"/>
    </row>
    <row r="55" spans="1:36" ht="15.75" thickBot="1" x14ac:dyDescent="0.3">
      <c r="A55" s="12"/>
      <c r="B55" s="12"/>
      <c r="C55" s="12"/>
      <c r="D55" s="12"/>
      <c r="E55" s="12"/>
      <c r="F55" s="12"/>
      <c r="G55" s="12"/>
      <c r="H55" s="211"/>
      <c r="I55" s="5"/>
    </row>
    <row r="56" spans="1:36" ht="15.75" thickTop="1" x14ac:dyDescent="0.25">
      <c r="H56" s="211"/>
      <c r="I56" s="5"/>
    </row>
    <row r="57" spans="1:36" x14ac:dyDescent="0.25">
      <c r="F57" s="142"/>
      <c r="H57" s="211"/>
      <c r="I57" s="5"/>
    </row>
    <row r="58" spans="1:36" x14ac:dyDescent="0.25">
      <c r="I58" s="5"/>
    </row>
    <row r="59" spans="1:36" x14ac:dyDescent="0.25">
      <c r="A59" s="40" t="s">
        <v>326</v>
      </c>
      <c r="B59" s="40"/>
      <c r="C59" s="40"/>
      <c r="D59" s="5"/>
      <c r="E59" s="5"/>
      <c r="F59" s="5"/>
      <c r="G59" s="5"/>
      <c r="H59" s="211"/>
      <c r="I59" s="5"/>
      <c r="J59" s="211"/>
      <c r="K59" s="211"/>
      <c r="L59" s="211"/>
      <c r="M59" s="211"/>
    </row>
    <row r="60" spans="1:36" x14ac:dyDescent="0.25">
      <c r="D60" s="5"/>
      <c r="E60" s="5"/>
      <c r="F60" s="5"/>
      <c r="G60" s="5"/>
      <c r="H60" s="211"/>
      <c r="I60" s="5"/>
      <c r="J60" s="211"/>
      <c r="K60" s="211"/>
      <c r="L60" s="211"/>
      <c r="M60" s="211"/>
    </row>
    <row r="61" spans="1:36" x14ac:dyDescent="0.25">
      <c r="A61" s="214" t="s">
        <v>334</v>
      </c>
      <c r="B61" s="215"/>
      <c r="C61" s="216"/>
      <c r="D61" s="143"/>
      <c r="P61"/>
      <c r="Q61"/>
      <c r="R61"/>
      <c r="S61"/>
      <c r="T61"/>
      <c r="U61"/>
      <c r="V61" s="143" t="s">
        <v>329</v>
      </c>
    </row>
    <row r="62" spans="1:36" x14ac:dyDescent="0.25">
      <c r="A62" s="212" t="s">
        <v>330</v>
      </c>
      <c r="B62" s="211"/>
      <c r="C62" s="217">
        <v>24907879</v>
      </c>
      <c r="D62" s="143"/>
      <c r="P62" t="s">
        <v>327</v>
      </c>
      <c r="Q62"/>
      <c r="R62"/>
      <c r="S62"/>
      <c r="T62"/>
      <c r="U62" s="208">
        <f>+E28</f>
        <v>33848517</v>
      </c>
      <c r="V62" s="210">
        <f>+(+U62-1000000)/1000000</f>
        <v>32.848517000000001</v>
      </c>
    </row>
    <row r="63" spans="1:36" x14ac:dyDescent="0.25">
      <c r="A63" s="212" t="s">
        <v>174</v>
      </c>
      <c r="B63" s="211"/>
      <c r="C63" s="218">
        <v>868900</v>
      </c>
      <c r="D63" s="143"/>
      <c r="P63" t="s">
        <v>328</v>
      </c>
      <c r="Q63"/>
      <c r="R63"/>
      <c r="S63"/>
      <c r="T63"/>
      <c r="U63" s="142" t="e">
        <f>+#REF!</f>
        <v>#REF!</v>
      </c>
    </row>
    <row r="64" spans="1:36" x14ac:dyDescent="0.25">
      <c r="A64" s="212" t="s">
        <v>331</v>
      </c>
      <c r="B64" s="211"/>
      <c r="C64" s="219">
        <f>+C62/C63</f>
        <v>28.665990332604441</v>
      </c>
      <c r="D64" s="143"/>
      <c r="P64"/>
      <c r="Q64"/>
      <c r="R64"/>
      <c r="S64"/>
      <c r="T64"/>
      <c r="U64" s="142"/>
    </row>
    <row r="65" spans="1:22" x14ac:dyDescent="0.25">
      <c r="A65" s="212" t="s">
        <v>333</v>
      </c>
      <c r="B65" s="211"/>
      <c r="C65" s="219">
        <v>20</v>
      </c>
      <c r="D65" s="143"/>
      <c r="P65" s="84" t="s">
        <v>256</v>
      </c>
      <c r="Q65"/>
      <c r="R65"/>
      <c r="S65"/>
      <c r="T65"/>
      <c r="U65" s="209" t="e">
        <f>+U63/U62</f>
        <v>#REF!</v>
      </c>
      <c r="V65" s="143" t="e">
        <f>+U65/40</f>
        <v>#REF!</v>
      </c>
    </row>
    <row r="66" spans="1:22" x14ac:dyDescent="0.25">
      <c r="A66" s="213" t="s">
        <v>332</v>
      </c>
      <c r="B66" s="144"/>
      <c r="C66" s="221">
        <f>+C64/20</f>
        <v>1.433299516630222</v>
      </c>
      <c r="D66" s="143"/>
    </row>
    <row r="67" spans="1:22" ht="17.25" customHeight="1" x14ac:dyDescent="0.25">
      <c r="A67" s="223" t="s">
        <v>336</v>
      </c>
      <c r="B67" s="223"/>
      <c r="C67" s="334">
        <f>+C65*0.15</f>
        <v>3</v>
      </c>
      <c r="D67" s="235"/>
    </row>
    <row r="68" spans="1:22" x14ac:dyDescent="0.25">
      <c r="A68" s="213" t="s">
        <v>380</v>
      </c>
      <c r="B68" s="144"/>
      <c r="C68" s="335">
        <f>+C64/C67</f>
        <v>9.5553301108681463</v>
      </c>
      <c r="D68" s="336"/>
      <c r="E68" s="143"/>
    </row>
    <row r="69" spans="1:22" x14ac:dyDescent="0.25">
      <c r="D69" s="15"/>
    </row>
    <row r="70" spans="1:22" x14ac:dyDescent="0.25">
      <c r="D70" s="15"/>
    </row>
    <row r="71" spans="1:22" x14ac:dyDescent="0.25">
      <c r="A71" s="214" t="s">
        <v>379</v>
      </c>
      <c r="B71" s="215"/>
      <c r="C71" s="216"/>
    </row>
    <row r="72" spans="1:22" x14ac:dyDescent="0.25">
      <c r="A72" s="212" t="s">
        <v>381</v>
      </c>
      <c r="B72" s="211"/>
      <c r="C72" s="217">
        <f>+F48</f>
        <v>33848517</v>
      </c>
    </row>
    <row r="73" spans="1:22" x14ac:dyDescent="0.25">
      <c r="A73" s="212" t="s">
        <v>174</v>
      </c>
      <c r="B73" s="211"/>
      <c r="C73" s="218">
        <f>+F50</f>
        <v>1343181</v>
      </c>
    </row>
    <row r="74" spans="1:22" x14ac:dyDescent="0.25">
      <c r="A74" s="212" t="s">
        <v>331</v>
      </c>
      <c r="B74" s="211"/>
      <c r="C74" s="219">
        <f>+C72/C73</f>
        <v>25.200264893562373</v>
      </c>
    </row>
    <row r="75" spans="1:22" x14ac:dyDescent="0.25">
      <c r="A75" s="212" t="s">
        <v>335</v>
      </c>
      <c r="B75" s="211"/>
      <c r="C75" s="219">
        <v>28</v>
      </c>
    </row>
    <row r="76" spans="1:22" x14ac:dyDescent="0.25">
      <c r="A76" s="213" t="s">
        <v>332</v>
      </c>
      <c r="B76" s="144"/>
      <c r="C76" s="220">
        <f>+C74/C75</f>
        <v>0.90000946048437047</v>
      </c>
    </row>
    <row r="77" spans="1:22" x14ac:dyDescent="0.25">
      <c r="A77" s="223" t="s">
        <v>336</v>
      </c>
      <c r="B77" s="223"/>
      <c r="C77" s="1">
        <f>+pros3!M26</f>
        <v>5.46</v>
      </c>
    </row>
    <row r="78" spans="1:22" x14ac:dyDescent="0.25">
      <c r="A78" s="213" t="s">
        <v>380</v>
      </c>
      <c r="B78" s="144"/>
      <c r="C78" s="220">
        <f>+C74/C77</f>
        <v>4.6154331306890795</v>
      </c>
    </row>
    <row r="79" spans="1:22" x14ac:dyDescent="0.25">
      <c r="C79" s="143"/>
    </row>
  </sheetData>
  <mergeCells count="6">
    <mergeCell ref="B2:C2"/>
    <mergeCell ref="E2:F2"/>
    <mergeCell ref="B42:E42"/>
    <mergeCell ref="C43:E43"/>
    <mergeCell ref="C45:E45"/>
    <mergeCell ref="C44:E44"/>
  </mergeCells>
  <pageMargins left="0.70866141732283472" right="0.70866141732283472" top="0.74803149606299213" bottom="0.74803149606299213" header="0.31496062992125984" footer="0.31496062992125984"/>
  <pageSetup paperSize="9" scale="20" orientation="portrait" r:id="rId1"/>
  <headerFooter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:Z64"/>
  <sheetViews>
    <sheetView workbookViewId="0">
      <selection activeCell="C27" sqref="C27"/>
    </sheetView>
  </sheetViews>
  <sheetFormatPr defaultRowHeight="15" x14ac:dyDescent="0.25"/>
  <cols>
    <col min="1" max="1" width="16.42578125" customWidth="1"/>
    <col min="2" max="2" width="15" customWidth="1"/>
    <col min="3" max="10" width="14.7109375" customWidth="1"/>
    <col min="11" max="12" width="15.28515625" customWidth="1"/>
    <col min="17" max="17" width="17.28515625" customWidth="1"/>
  </cols>
  <sheetData>
    <row r="1" spans="1:26" ht="29.25" customHeight="1" thickBot="1" x14ac:dyDescent="0.3">
      <c r="A1" s="426" t="s">
        <v>258</v>
      </c>
      <c r="B1" s="427"/>
      <c r="C1" s="428"/>
      <c r="D1" s="428"/>
      <c r="E1" s="428"/>
      <c r="F1" s="428"/>
      <c r="G1" s="428"/>
      <c r="H1" s="428"/>
      <c r="I1" s="428"/>
      <c r="J1" s="260"/>
      <c r="O1" s="426" t="s">
        <v>259</v>
      </c>
      <c r="P1" s="427"/>
      <c r="Q1" s="428"/>
      <c r="R1" s="428"/>
      <c r="S1" s="428"/>
      <c r="T1" s="428"/>
      <c r="U1" s="428"/>
      <c r="V1" s="428"/>
    </row>
    <row r="2" spans="1:26" ht="24.75" thickTop="1" thickBot="1" x14ac:dyDescent="0.3">
      <c r="A2" s="102"/>
      <c r="B2" s="103"/>
      <c r="C2" s="423" t="s">
        <v>224</v>
      </c>
      <c r="D2" s="424"/>
      <c r="E2" s="424"/>
      <c r="F2" s="424"/>
      <c r="G2" s="424"/>
      <c r="H2" s="424"/>
      <c r="I2" s="424"/>
      <c r="J2" s="425"/>
      <c r="O2" s="150"/>
      <c r="P2" s="151"/>
      <c r="Q2" s="150" t="s">
        <v>321</v>
      </c>
      <c r="R2" s="429" t="s">
        <v>224</v>
      </c>
      <c r="S2" s="430"/>
      <c r="T2" s="430"/>
      <c r="U2" s="430"/>
      <c r="V2" s="430"/>
      <c r="W2" s="430"/>
      <c r="X2" s="430"/>
      <c r="Y2" s="430"/>
      <c r="Z2" s="430"/>
    </row>
    <row r="3" spans="1:26" ht="25.5" customHeight="1" thickTop="1" x14ac:dyDescent="0.25">
      <c r="A3" s="100" t="s">
        <v>225</v>
      </c>
      <c r="B3" s="101" t="s">
        <v>243</v>
      </c>
      <c r="C3" s="285">
        <v>1</v>
      </c>
      <c r="D3" s="286">
        <v>2</v>
      </c>
      <c r="E3" s="287">
        <v>3</v>
      </c>
      <c r="F3" s="288">
        <v>4</v>
      </c>
      <c r="G3" s="289">
        <v>5</v>
      </c>
      <c r="H3" s="286">
        <v>6</v>
      </c>
      <c r="I3" s="290">
        <v>7</v>
      </c>
      <c r="J3" s="291">
        <v>8</v>
      </c>
      <c r="K3" s="45"/>
      <c r="L3" s="45"/>
      <c r="O3" s="153" t="s">
        <v>225</v>
      </c>
      <c r="P3" s="152" t="s">
        <v>243</v>
      </c>
      <c r="Q3" s="154"/>
      <c r="R3" s="156" t="s">
        <v>260</v>
      </c>
      <c r="S3" s="157" t="s">
        <v>261</v>
      </c>
      <c r="T3" s="158" t="s">
        <v>262</v>
      </c>
      <c r="U3" s="159" t="s">
        <v>263</v>
      </c>
      <c r="V3" s="156" t="s">
        <v>264</v>
      </c>
      <c r="W3" s="157" t="s">
        <v>265</v>
      </c>
      <c r="X3" s="160" t="s">
        <v>266</v>
      </c>
      <c r="Y3" s="268">
        <v>8</v>
      </c>
      <c r="Z3" s="161">
        <v>9</v>
      </c>
    </row>
    <row r="4" spans="1:26" ht="8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84" t="s">
        <v>226</v>
      </c>
      <c r="B5" s="253">
        <f>+adesioni!C5</f>
        <v>86305</v>
      </c>
      <c r="C5" s="185">
        <f>+B5</f>
        <v>86305</v>
      </c>
      <c r="D5" s="183"/>
      <c r="E5" s="183"/>
      <c r="F5" s="183"/>
      <c r="G5" s="183"/>
      <c r="H5" s="183"/>
      <c r="I5" s="183"/>
      <c r="J5" s="183"/>
      <c r="O5" s="182" t="s">
        <v>226</v>
      </c>
      <c r="P5" s="181">
        <f t="shared" ref="P5:P18" si="0">+B5</f>
        <v>86305</v>
      </c>
      <c r="Q5" s="193">
        <f>+tabella4!G4</f>
        <v>0</v>
      </c>
      <c r="R5" s="148" t="e">
        <f>+Q5+#REF!</f>
        <v>#REF!</v>
      </c>
      <c r="S5" s="148"/>
      <c r="T5" s="148"/>
      <c r="U5" s="148"/>
      <c r="V5" s="148"/>
      <c r="W5" s="148"/>
      <c r="X5" s="148"/>
      <c r="Y5" s="148"/>
      <c r="Z5" s="148"/>
    </row>
    <row r="6" spans="1:26" x14ac:dyDescent="0.25">
      <c r="A6" s="184" t="s">
        <v>227</v>
      </c>
      <c r="B6" s="253">
        <f>+adesioni!C7</f>
        <v>23015</v>
      </c>
      <c r="C6" s="185">
        <f>+B6</f>
        <v>23015</v>
      </c>
      <c r="D6" s="183"/>
      <c r="E6" s="183"/>
      <c r="F6" s="183"/>
      <c r="G6" s="183"/>
      <c r="H6" s="183"/>
      <c r="I6" s="183"/>
      <c r="J6" s="183"/>
      <c r="O6" s="182" t="s">
        <v>227</v>
      </c>
      <c r="P6" s="181">
        <f t="shared" si="0"/>
        <v>23015</v>
      </c>
      <c r="Q6" s="193">
        <f>+tabella4!G6</f>
        <v>0</v>
      </c>
      <c r="R6" s="148" t="e">
        <f>+Q6+#REF!</f>
        <v>#REF!</v>
      </c>
      <c r="S6" s="148"/>
      <c r="T6" s="148"/>
      <c r="U6" s="148"/>
      <c r="V6" s="148"/>
      <c r="W6" s="148"/>
      <c r="X6" s="148"/>
      <c r="Y6" s="148"/>
      <c r="Z6" s="148"/>
    </row>
    <row r="7" spans="1:26" x14ac:dyDescent="0.25">
      <c r="A7" s="82" t="s">
        <v>228</v>
      </c>
      <c r="B7" s="254">
        <f>+adesioni!C6</f>
        <v>2847</v>
      </c>
      <c r="C7" s="186"/>
      <c r="D7" s="186">
        <f>+B7</f>
        <v>2847</v>
      </c>
      <c r="E7" s="183"/>
      <c r="F7" s="183"/>
      <c r="G7" s="183"/>
      <c r="H7" s="183"/>
      <c r="I7" s="183"/>
      <c r="J7" s="183"/>
      <c r="O7" s="182" t="s">
        <v>228</v>
      </c>
      <c r="P7" s="181">
        <f t="shared" si="0"/>
        <v>2847</v>
      </c>
      <c r="Q7" s="193">
        <f>+tabella4!G5</f>
        <v>0</v>
      </c>
      <c r="R7" s="148" t="e">
        <f>+Q7+#REF!</f>
        <v>#REF!</v>
      </c>
      <c r="S7" s="148"/>
      <c r="T7" s="148"/>
      <c r="U7" s="148"/>
      <c r="V7" s="148"/>
      <c r="W7" s="148"/>
      <c r="X7" s="148"/>
      <c r="Y7" s="148"/>
      <c r="Z7" s="148"/>
    </row>
    <row r="8" spans="1:26" x14ac:dyDescent="0.25">
      <c r="A8" s="82" t="s">
        <v>136</v>
      </c>
      <c r="B8" s="254">
        <f>+adesioni!C8</f>
        <v>184977</v>
      </c>
      <c r="C8" s="186"/>
      <c r="D8" s="186">
        <f>+B8</f>
        <v>184977</v>
      </c>
      <c r="E8" s="183"/>
      <c r="F8" s="183"/>
      <c r="G8" s="183"/>
      <c r="H8" s="183"/>
      <c r="I8" s="183"/>
      <c r="J8" s="183"/>
      <c r="O8" s="182" t="s">
        <v>136</v>
      </c>
      <c r="P8" s="181">
        <f t="shared" si="0"/>
        <v>184977</v>
      </c>
      <c r="Q8" s="193">
        <f>+tabella4!G7</f>
        <v>0</v>
      </c>
      <c r="R8" s="148"/>
      <c r="S8" s="148" t="e">
        <f>+Q8+#REF!</f>
        <v>#REF!</v>
      </c>
      <c r="T8" s="148"/>
      <c r="U8" s="148"/>
      <c r="V8" s="148"/>
      <c r="W8" s="148"/>
      <c r="X8" s="148"/>
      <c r="Y8" s="148"/>
      <c r="Z8" s="148"/>
    </row>
    <row r="9" spans="1:26" x14ac:dyDescent="0.25">
      <c r="A9" s="187" t="s">
        <v>132</v>
      </c>
      <c r="B9" s="255">
        <f>+adesioni!C9</f>
        <v>11222</v>
      </c>
      <c r="C9" s="188"/>
      <c r="D9" s="188"/>
      <c r="E9" s="188">
        <f>+B9</f>
        <v>11222</v>
      </c>
      <c r="F9" s="183"/>
      <c r="G9" s="183"/>
      <c r="H9" s="183"/>
      <c r="I9" s="183"/>
      <c r="J9" s="183"/>
      <c r="O9" s="182" t="s">
        <v>132</v>
      </c>
      <c r="P9" s="181">
        <f t="shared" si="0"/>
        <v>11222</v>
      </c>
      <c r="Q9" s="193">
        <f>+tabella4!G8</f>
        <v>0</v>
      </c>
      <c r="R9" s="148"/>
      <c r="S9" s="148" t="e">
        <f>+Q9+#REF!</f>
        <v>#REF!</v>
      </c>
      <c r="T9" s="148"/>
      <c r="U9" s="148"/>
      <c r="V9" s="148"/>
      <c r="W9" s="148"/>
      <c r="X9" s="148"/>
      <c r="Y9" s="148"/>
      <c r="Z9" s="148"/>
    </row>
    <row r="10" spans="1:26" x14ac:dyDescent="0.25">
      <c r="A10" s="187" t="s">
        <v>140</v>
      </c>
      <c r="B10" s="255">
        <f>+adesioni!C10</f>
        <v>7506</v>
      </c>
      <c r="C10" s="188"/>
      <c r="D10" s="188"/>
      <c r="E10" s="188">
        <f>+B10</f>
        <v>7506</v>
      </c>
      <c r="F10" s="183"/>
      <c r="G10" s="183"/>
      <c r="H10" s="183"/>
      <c r="I10" s="183"/>
      <c r="J10" s="183"/>
      <c r="O10" s="182" t="s">
        <v>140</v>
      </c>
      <c r="P10" s="181">
        <f t="shared" si="0"/>
        <v>7506</v>
      </c>
      <c r="Q10" s="193">
        <f>+tabella4!G9</f>
        <v>0</v>
      </c>
      <c r="R10" s="148"/>
      <c r="S10" s="148" t="e">
        <f>+Q10+#REF!</f>
        <v>#REF!</v>
      </c>
      <c r="T10" s="148"/>
      <c r="U10" s="148"/>
      <c r="V10" s="148"/>
      <c r="W10" s="148"/>
      <c r="X10" s="148"/>
      <c r="Y10" s="148"/>
      <c r="Z10" s="148"/>
    </row>
    <row r="11" spans="1:26" x14ac:dyDescent="0.25">
      <c r="A11" s="187" t="s">
        <v>90</v>
      </c>
      <c r="B11" s="255">
        <f>+adesioni!C11</f>
        <v>101790</v>
      </c>
      <c r="C11" s="188"/>
      <c r="D11" s="188"/>
      <c r="E11" s="188">
        <f>+B11</f>
        <v>101790</v>
      </c>
      <c r="F11" s="183"/>
      <c r="G11" s="183"/>
      <c r="H11" s="183"/>
      <c r="I11" s="183"/>
      <c r="J11" s="183"/>
      <c r="O11" s="182" t="s">
        <v>90</v>
      </c>
      <c r="P11" s="181">
        <f t="shared" si="0"/>
        <v>101790</v>
      </c>
      <c r="Q11" s="193">
        <f>+tabella4!G10</f>
        <v>0</v>
      </c>
      <c r="R11" s="148"/>
      <c r="S11" s="148"/>
      <c r="T11" s="148" t="e">
        <f>+Q11+#REF!</f>
        <v>#REF!</v>
      </c>
      <c r="U11" s="148"/>
      <c r="V11" s="148"/>
      <c r="W11" s="148"/>
      <c r="X11" s="148"/>
      <c r="Y11" s="148"/>
      <c r="Z11" s="148"/>
    </row>
    <row r="12" spans="1:26" x14ac:dyDescent="0.25">
      <c r="A12" s="187" t="s">
        <v>229</v>
      </c>
      <c r="B12" s="255">
        <f>+adesioni!C12</f>
        <v>24821</v>
      </c>
      <c r="C12" s="188"/>
      <c r="D12" s="188"/>
      <c r="E12" s="188">
        <f>+B12</f>
        <v>24821</v>
      </c>
      <c r="F12" s="183"/>
      <c r="G12" s="183"/>
      <c r="H12" s="183"/>
      <c r="I12" s="183"/>
      <c r="J12" s="183"/>
      <c r="O12" s="182" t="s">
        <v>229</v>
      </c>
      <c r="P12" s="181">
        <f t="shared" si="0"/>
        <v>24821</v>
      </c>
      <c r="Q12" s="193">
        <f>+tabella4!G11</f>
        <v>0</v>
      </c>
      <c r="R12" s="148"/>
      <c r="S12" s="148"/>
      <c r="T12" s="148" t="e">
        <f>+Q12+#REF!</f>
        <v>#REF!</v>
      </c>
      <c r="U12" s="148"/>
      <c r="V12" s="148"/>
      <c r="W12" s="148"/>
      <c r="X12" s="148"/>
      <c r="Y12" s="148"/>
      <c r="Z12" s="148"/>
    </row>
    <row r="13" spans="1:26" x14ac:dyDescent="0.25">
      <c r="A13" s="189" t="s">
        <v>230</v>
      </c>
      <c r="B13" s="256">
        <f>+adesioni!C13</f>
        <v>76893</v>
      </c>
      <c r="C13" s="190"/>
      <c r="D13" s="190"/>
      <c r="E13" s="190"/>
      <c r="F13" s="190">
        <f>+B13</f>
        <v>76893</v>
      </c>
      <c r="G13" s="183"/>
      <c r="H13" s="183"/>
      <c r="I13" s="183"/>
      <c r="J13" s="183"/>
      <c r="O13" s="182" t="s">
        <v>230</v>
      </c>
      <c r="P13" s="181">
        <f t="shared" si="0"/>
        <v>76893</v>
      </c>
      <c r="Q13" s="193">
        <f>+tabella4!G12</f>
        <v>0</v>
      </c>
      <c r="R13" s="148"/>
      <c r="S13" s="148"/>
      <c r="T13" s="148"/>
      <c r="U13" s="148" t="e">
        <f>+Q13+#REF!</f>
        <v>#REF!</v>
      </c>
      <c r="V13" s="148"/>
      <c r="W13" s="148"/>
      <c r="X13" s="148"/>
      <c r="Y13" s="148"/>
      <c r="Z13" s="148"/>
    </row>
    <row r="14" spans="1:26" x14ac:dyDescent="0.25">
      <c r="A14" s="189" t="s">
        <v>231</v>
      </c>
      <c r="B14" s="256">
        <f>+adesioni!C14</f>
        <v>67372</v>
      </c>
      <c r="C14" s="190"/>
      <c r="D14" s="190"/>
      <c r="E14" s="190"/>
      <c r="F14" s="190">
        <f>+B14</f>
        <v>67372</v>
      </c>
      <c r="G14" s="183"/>
      <c r="H14" s="183"/>
      <c r="I14" s="183"/>
      <c r="J14" s="183"/>
      <c r="O14" s="182" t="s">
        <v>231</v>
      </c>
      <c r="P14" s="181">
        <f t="shared" si="0"/>
        <v>67372</v>
      </c>
      <c r="Q14" s="193">
        <f>+tabella4!G13</f>
        <v>0</v>
      </c>
      <c r="R14" s="148"/>
      <c r="S14" s="148"/>
      <c r="T14" s="148"/>
      <c r="U14" s="148" t="e">
        <f>+Q14+#REF!</f>
        <v>#REF!</v>
      </c>
      <c r="V14" s="148"/>
      <c r="W14" s="148"/>
      <c r="X14" s="148"/>
      <c r="Y14" s="148"/>
      <c r="Z14" s="148"/>
    </row>
    <row r="15" spans="1:26" x14ac:dyDescent="0.25">
      <c r="A15" s="189" t="s">
        <v>184</v>
      </c>
      <c r="B15" s="256">
        <f>+adesioni!C15</f>
        <v>16065</v>
      </c>
      <c r="C15" s="190"/>
      <c r="D15" s="190"/>
      <c r="E15" s="190"/>
      <c r="F15" s="190">
        <f>+B15</f>
        <v>16065</v>
      </c>
      <c r="G15" s="183"/>
      <c r="H15" s="183"/>
      <c r="I15" s="183"/>
      <c r="J15" s="183"/>
      <c r="O15" s="182" t="s">
        <v>184</v>
      </c>
      <c r="P15" s="181">
        <f t="shared" si="0"/>
        <v>16065</v>
      </c>
      <c r="Q15" s="193">
        <f>+tabella4!G14</f>
        <v>0</v>
      </c>
      <c r="R15" s="148"/>
      <c r="S15" s="148"/>
      <c r="T15" s="148"/>
      <c r="U15" s="148" t="e">
        <f>+Q15+#REF!</f>
        <v>#REF!</v>
      </c>
      <c r="V15" s="148"/>
      <c r="W15" s="148"/>
      <c r="X15" s="148"/>
      <c r="Y15" s="148"/>
      <c r="Z15" s="148"/>
    </row>
    <row r="16" spans="1:26" x14ac:dyDescent="0.25">
      <c r="A16" s="265" t="s">
        <v>232</v>
      </c>
      <c r="B16" s="266">
        <f>+adesioni!C16</f>
        <v>42127</v>
      </c>
      <c r="C16" s="267"/>
      <c r="D16" s="267"/>
      <c r="E16" s="267"/>
      <c r="F16" s="267"/>
      <c r="G16" s="267">
        <f>+B16</f>
        <v>42127</v>
      </c>
      <c r="H16" s="183"/>
      <c r="I16" s="183"/>
      <c r="J16" s="183"/>
      <c r="O16" s="182" t="s">
        <v>232</v>
      </c>
      <c r="P16" s="181">
        <f t="shared" si="0"/>
        <v>42127</v>
      </c>
      <c r="Q16" s="193">
        <f>+tabella4!G15</f>
        <v>0</v>
      </c>
      <c r="R16" s="148"/>
      <c r="S16" s="148"/>
      <c r="T16" s="148"/>
      <c r="U16" s="148"/>
      <c r="V16" s="148" t="e">
        <f>+Q16+#REF!</f>
        <v>#REF!</v>
      </c>
      <c r="W16" s="148"/>
      <c r="X16" s="148"/>
      <c r="Y16" s="148"/>
      <c r="Z16" s="148"/>
    </row>
    <row r="17" spans="1:26" x14ac:dyDescent="0.25">
      <c r="A17" s="265" t="s">
        <v>114</v>
      </c>
      <c r="B17" s="266">
        <f>+adesioni!C17</f>
        <v>107656</v>
      </c>
      <c r="C17" s="267"/>
      <c r="D17" s="267"/>
      <c r="E17" s="267"/>
      <c r="F17" s="267"/>
      <c r="G17" s="267">
        <f>+B17</f>
        <v>107656</v>
      </c>
      <c r="H17" s="183"/>
      <c r="I17" s="183"/>
      <c r="J17" s="183"/>
      <c r="O17" s="182" t="s">
        <v>114</v>
      </c>
      <c r="P17" s="181">
        <f t="shared" si="0"/>
        <v>107656</v>
      </c>
      <c r="Q17" s="193">
        <f>+tabella4!G16</f>
        <v>0</v>
      </c>
      <c r="R17" s="148"/>
      <c r="S17" s="148"/>
      <c r="T17" s="148"/>
      <c r="U17" s="148"/>
      <c r="V17" s="148" t="e">
        <f>+Q17+#REF!</f>
        <v>#REF!</v>
      </c>
      <c r="W17" s="148"/>
      <c r="X17" s="148"/>
      <c r="Y17" s="148"/>
      <c r="Z17" s="148"/>
    </row>
    <row r="18" spans="1:26" x14ac:dyDescent="0.25">
      <c r="A18" s="262" t="s">
        <v>85</v>
      </c>
      <c r="B18" s="263">
        <f>+adesioni!C18</f>
        <v>42329</v>
      </c>
      <c r="C18" s="264"/>
      <c r="D18" s="264"/>
      <c r="E18" s="264"/>
      <c r="F18" s="264"/>
      <c r="G18" s="264"/>
      <c r="H18" s="264"/>
      <c r="I18" s="264">
        <f>+B18</f>
        <v>42329</v>
      </c>
      <c r="J18" s="183"/>
      <c r="O18" s="182" t="s">
        <v>85</v>
      </c>
      <c r="P18" s="181">
        <f t="shared" si="0"/>
        <v>42329</v>
      </c>
      <c r="Q18" s="193">
        <f>+tabella4!G17</f>
        <v>0</v>
      </c>
      <c r="R18" s="148"/>
      <c r="S18" s="148"/>
      <c r="T18" s="148"/>
      <c r="U18" s="148"/>
      <c r="V18" s="148" t="e">
        <f>+Q18+#REF!</f>
        <v>#REF!</v>
      </c>
      <c r="W18" s="148"/>
      <c r="X18" s="148"/>
      <c r="Y18" s="148"/>
      <c r="Z18" s="148"/>
    </row>
    <row r="19" spans="1:26" x14ac:dyDescent="0.25">
      <c r="A19" s="262" t="s">
        <v>233</v>
      </c>
      <c r="B19" s="263">
        <f>+adesioni!C19</f>
        <v>8208</v>
      </c>
      <c r="C19" s="264"/>
      <c r="D19" s="264"/>
      <c r="E19" s="264"/>
      <c r="F19" s="264"/>
      <c r="G19" s="264"/>
      <c r="H19" s="264"/>
      <c r="I19" s="264">
        <f>+B19</f>
        <v>8208</v>
      </c>
      <c r="J19" s="183"/>
      <c r="O19" s="182" t="s">
        <v>233</v>
      </c>
      <c r="P19" s="181">
        <f>+B20</f>
        <v>136433</v>
      </c>
      <c r="Q19" s="193">
        <f>+tabella4!G18</f>
        <v>0</v>
      </c>
      <c r="R19" s="148"/>
      <c r="S19" s="148"/>
      <c r="T19" s="148"/>
      <c r="U19" s="148"/>
      <c r="V19" s="148" t="e">
        <f>+Q19+#REF!</f>
        <v>#REF!</v>
      </c>
      <c r="W19" s="148"/>
      <c r="X19" s="148"/>
      <c r="Y19" s="148"/>
      <c r="Z19" s="148"/>
    </row>
    <row r="20" spans="1:26" x14ac:dyDescent="0.25">
      <c r="A20" s="82" t="s">
        <v>105</v>
      </c>
      <c r="B20" s="254">
        <f>+adesioni!C20</f>
        <v>136433</v>
      </c>
      <c r="C20" s="186"/>
      <c r="D20" s="186"/>
      <c r="E20" s="186"/>
      <c r="F20" s="186"/>
      <c r="G20" s="186"/>
      <c r="H20" s="186">
        <f>+B20</f>
        <v>136433</v>
      </c>
      <c r="I20" s="183"/>
      <c r="J20" s="183"/>
      <c r="O20" s="182" t="s">
        <v>105</v>
      </c>
      <c r="P20" s="181">
        <f>+B19</f>
        <v>8208</v>
      </c>
      <c r="Q20" s="193">
        <f>+tabella4!G20</f>
        <v>0</v>
      </c>
      <c r="R20" s="148"/>
      <c r="S20" s="148"/>
      <c r="T20" s="148"/>
      <c r="U20" s="148"/>
      <c r="V20" s="148"/>
      <c r="W20" s="148" t="e">
        <f>+Q20+#REF!</f>
        <v>#REF!</v>
      </c>
      <c r="X20" s="148"/>
      <c r="Y20" s="148"/>
      <c r="Z20" s="148"/>
    </row>
    <row r="21" spans="1:26" x14ac:dyDescent="0.25">
      <c r="A21" s="262" t="s">
        <v>75</v>
      </c>
      <c r="B21" s="263">
        <f>+adesioni!C21</f>
        <v>152250</v>
      </c>
      <c r="C21" s="264"/>
      <c r="D21" s="264"/>
      <c r="E21" s="264"/>
      <c r="F21" s="264"/>
      <c r="G21" s="264"/>
      <c r="H21" s="264"/>
      <c r="I21" s="264">
        <f>+B21</f>
        <v>152250</v>
      </c>
      <c r="J21" s="183"/>
      <c r="O21" s="182" t="s">
        <v>75</v>
      </c>
      <c r="P21" s="181">
        <f>+B21</f>
        <v>152250</v>
      </c>
      <c r="Q21" s="193">
        <f>+tabella4!G21</f>
        <v>0</v>
      </c>
      <c r="R21" s="148"/>
      <c r="S21" s="148"/>
      <c r="T21" s="148"/>
      <c r="U21" s="148"/>
      <c r="V21" s="148"/>
      <c r="W21" s="148"/>
      <c r="X21" s="148" t="e">
        <f>+Q21+#REF!</f>
        <v>#REF!</v>
      </c>
      <c r="Y21" s="148"/>
      <c r="Z21" s="148"/>
    </row>
    <row r="22" spans="1:26" x14ac:dyDescent="0.25">
      <c r="A22" s="82" t="s">
        <v>234</v>
      </c>
      <c r="B22" s="254">
        <f>+adesioni!C22</f>
        <v>16462</v>
      </c>
      <c r="C22" s="186"/>
      <c r="D22" s="186"/>
      <c r="E22" s="186"/>
      <c r="F22" s="186"/>
      <c r="G22" s="186"/>
      <c r="H22" s="186">
        <f>+B22</f>
        <v>16462</v>
      </c>
      <c r="I22" s="183"/>
      <c r="J22" s="183"/>
      <c r="O22" s="182" t="s">
        <v>234</v>
      </c>
      <c r="P22" s="181">
        <f>+B22</f>
        <v>16462</v>
      </c>
      <c r="Q22" s="193">
        <f>+tabella4!G22</f>
        <v>0</v>
      </c>
      <c r="R22" s="148"/>
      <c r="S22" s="148"/>
      <c r="T22" s="148"/>
      <c r="U22" s="148"/>
      <c r="V22" s="148"/>
      <c r="W22" s="148" t="e">
        <f>+Q22+#REF!</f>
        <v>#REF!</v>
      </c>
      <c r="X22" s="148"/>
      <c r="Y22" s="148"/>
      <c r="Z22" s="148"/>
    </row>
    <row r="23" spans="1:26" x14ac:dyDescent="0.25">
      <c r="A23" s="191" t="s">
        <v>99</v>
      </c>
      <c r="B23" s="257">
        <f>+adesioni!C23</f>
        <v>51516</v>
      </c>
      <c r="C23" s="192"/>
      <c r="D23" s="192"/>
      <c r="E23" s="192"/>
      <c r="F23" s="192"/>
      <c r="G23" s="192"/>
      <c r="H23" s="192"/>
      <c r="I23" s="192"/>
      <c r="J23" s="192">
        <f>+B23</f>
        <v>51516</v>
      </c>
      <c r="O23" s="182" t="s">
        <v>99</v>
      </c>
      <c r="P23" s="181">
        <f>+B23</f>
        <v>51516</v>
      </c>
      <c r="Q23" s="193">
        <f>+tabella4!G23</f>
        <v>0</v>
      </c>
      <c r="R23" s="148"/>
      <c r="S23" s="148"/>
      <c r="T23" s="148"/>
      <c r="U23" s="148"/>
      <c r="V23" s="148"/>
      <c r="W23" s="148"/>
      <c r="X23" s="148"/>
      <c r="Y23" s="148"/>
      <c r="Z23" s="148" t="e">
        <f>+Q23+#REF!</f>
        <v>#REF!</v>
      </c>
    </row>
    <row r="24" spans="1:26" x14ac:dyDescent="0.25">
      <c r="A24" s="191" t="s">
        <v>80</v>
      </c>
      <c r="B24" s="257">
        <f>+adesioni!C24</f>
        <v>147845</v>
      </c>
      <c r="C24" s="192"/>
      <c r="D24" s="192"/>
      <c r="E24" s="192"/>
      <c r="F24" s="192"/>
      <c r="G24" s="192"/>
      <c r="H24" s="192"/>
      <c r="I24" s="192"/>
      <c r="J24" s="192">
        <f>+B24</f>
        <v>147845</v>
      </c>
      <c r="O24" s="182" t="s">
        <v>80</v>
      </c>
      <c r="P24" s="181">
        <f>+B24</f>
        <v>147845</v>
      </c>
      <c r="Q24" s="193">
        <f>+tabella4!G24</f>
        <v>0</v>
      </c>
      <c r="R24" s="148"/>
      <c r="S24" s="148"/>
      <c r="T24" s="148"/>
      <c r="U24" s="148"/>
      <c r="V24" s="148"/>
      <c r="W24" s="148"/>
      <c r="X24" s="148"/>
      <c r="Y24" s="148"/>
      <c r="Z24" s="148" t="e">
        <f>+Q24+#REF!</f>
        <v>#REF!</v>
      </c>
    </row>
    <row r="25" spans="1:26" x14ac:dyDescent="0.25">
      <c r="A25" s="265" t="s">
        <v>235</v>
      </c>
      <c r="B25" s="266">
        <f>+adesioni!C25</f>
        <v>35542</v>
      </c>
      <c r="C25" s="267"/>
      <c r="D25" s="267"/>
      <c r="E25" s="267"/>
      <c r="F25" s="267"/>
      <c r="G25" s="267">
        <f>+B25</f>
        <v>35542</v>
      </c>
      <c r="H25" s="183"/>
      <c r="I25" s="183"/>
      <c r="J25" s="183"/>
      <c r="O25" s="182" t="s">
        <v>235</v>
      </c>
      <c r="P25" s="181">
        <f>+B25</f>
        <v>35542</v>
      </c>
      <c r="Q25" s="193">
        <f>+tabella4!G25</f>
        <v>0</v>
      </c>
      <c r="R25" s="148"/>
      <c r="S25" s="148"/>
      <c r="T25" s="148"/>
      <c r="U25" s="148"/>
      <c r="V25" s="148"/>
      <c r="W25" s="148"/>
      <c r="X25" s="148" t="e">
        <f>+Q25+#REF!</f>
        <v>#REF!</v>
      </c>
      <c r="Y25" s="148"/>
      <c r="Z25" s="148"/>
    </row>
    <row r="26" spans="1:26" x14ac:dyDescent="0.25">
      <c r="A26" s="14"/>
      <c r="B26" s="258"/>
      <c r="C26" s="183"/>
      <c r="D26" s="183"/>
      <c r="E26" s="183"/>
      <c r="F26" s="183"/>
      <c r="G26" s="183"/>
      <c r="H26" s="183"/>
      <c r="I26" s="183"/>
      <c r="J26" s="183"/>
      <c r="O26" s="14"/>
      <c r="P26" s="181"/>
      <c r="Q26" s="193"/>
      <c r="R26" s="193"/>
      <c r="S26" s="194"/>
      <c r="T26" s="194"/>
      <c r="U26" s="194"/>
      <c r="V26" s="194"/>
      <c r="W26" s="194"/>
      <c r="X26" s="194"/>
      <c r="Y26" s="194"/>
      <c r="Z26" s="194"/>
    </row>
    <row r="27" spans="1:26" x14ac:dyDescent="0.25">
      <c r="A27" s="271" t="s">
        <v>344</v>
      </c>
      <c r="B27" s="259">
        <f>SUM(B5:B26)</f>
        <v>1343181</v>
      </c>
      <c r="C27" s="185">
        <f t="shared" ref="C27:J27" si="1">SUM(C5:C25)</f>
        <v>109320</v>
      </c>
      <c r="D27" s="186">
        <f t="shared" si="1"/>
        <v>187824</v>
      </c>
      <c r="E27" s="188">
        <f t="shared" si="1"/>
        <v>145339</v>
      </c>
      <c r="F27" s="190">
        <f t="shared" si="1"/>
        <v>160330</v>
      </c>
      <c r="G27" s="267">
        <f t="shared" si="1"/>
        <v>185325</v>
      </c>
      <c r="H27" s="186">
        <f t="shared" si="1"/>
        <v>152895</v>
      </c>
      <c r="I27" s="264">
        <f t="shared" si="1"/>
        <v>202787</v>
      </c>
      <c r="J27" s="192">
        <f t="shared" si="1"/>
        <v>199361</v>
      </c>
      <c r="K27" s="85">
        <f>SUM(C27:J27)</f>
        <v>1343181</v>
      </c>
      <c r="O27" s="107" t="s">
        <v>236</v>
      </c>
      <c r="P27" s="104">
        <f>SUM(P5:P26)</f>
        <v>1343181</v>
      </c>
      <c r="Q27" s="148">
        <f>SUM(Q5:Q26)</f>
        <v>0</v>
      </c>
      <c r="R27" s="195"/>
      <c r="S27" s="195"/>
      <c r="T27" s="195"/>
      <c r="U27" s="195"/>
      <c r="V27" s="195"/>
      <c r="W27" s="195"/>
      <c r="X27" s="195"/>
      <c r="Y27" s="195"/>
      <c r="Z27" s="195"/>
    </row>
    <row r="28" spans="1:26" s="49" customFormat="1" ht="39" x14ac:dyDescent="0.25">
      <c r="A28" s="272" t="s">
        <v>345</v>
      </c>
      <c r="B28" s="277"/>
      <c r="C28" s="278">
        <f>+C27*tabella4!$F$53</f>
        <v>2754892.9581642388</v>
      </c>
      <c r="D28" s="279">
        <f>+D27*tabella4!$F$53</f>
        <v>4733214.5533684595</v>
      </c>
      <c r="E28" s="276">
        <f>+E27*tabella4!$F$53</f>
        <v>3662581.2993654618</v>
      </c>
      <c r="F28" s="273">
        <f>+F27*tabella4!$F$53</f>
        <v>4040358.4703848553</v>
      </c>
      <c r="G28" s="274">
        <f>+G27*tabella4!$F$53</f>
        <v>4670239.0913994471</v>
      </c>
      <c r="H28" s="279">
        <f>+H27*tabella4!$F$53</f>
        <v>3852994.500901219</v>
      </c>
      <c r="I28" s="275">
        <f>+I27*tabella4!$F$53</f>
        <v>5110286.1169708334</v>
      </c>
      <c r="J28" s="276">
        <f>+J27*tabella4!$F$53</f>
        <v>5023950.0094454885</v>
      </c>
      <c r="K28" s="299">
        <f>SUM(C28:J28)</f>
        <v>33848517</v>
      </c>
      <c r="O28" s="280"/>
      <c r="P28" s="280"/>
      <c r="Q28" s="281"/>
      <c r="R28" s="280"/>
      <c r="S28" s="280"/>
      <c r="T28" s="280"/>
      <c r="U28" s="280"/>
      <c r="V28" s="280"/>
      <c r="W28" s="280"/>
      <c r="X28" s="280"/>
      <c r="Y28" s="280"/>
      <c r="Z28" s="280"/>
    </row>
    <row r="29" spans="1:26" ht="15.75" thickBot="1" x14ac:dyDescent="0.3">
      <c r="A29" s="99" t="s">
        <v>346</v>
      </c>
      <c r="B29" s="270">
        <f>+tabella4!F53</f>
        <v>25.200264893562373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x14ac:dyDescent="0.25">
      <c r="E30" t="s">
        <v>349</v>
      </c>
      <c r="F30" s="284">
        <f>AVERAGE(C28:J28)</f>
        <v>4231064.625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x14ac:dyDescent="0.25">
      <c r="A31" s="142" t="s">
        <v>350</v>
      </c>
      <c r="B31" s="142"/>
      <c r="C31" s="278">
        <f t="shared" ref="C31:J31" si="2">+C28-$F$30</f>
        <v>-1476171.6668357612</v>
      </c>
      <c r="D31" s="279">
        <f t="shared" si="2"/>
        <v>502149.92836845946</v>
      </c>
      <c r="E31" s="276">
        <f t="shared" si="2"/>
        <v>-568483.3256345382</v>
      </c>
      <c r="F31" s="273">
        <f t="shared" si="2"/>
        <v>-190706.15461514471</v>
      </c>
      <c r="G31" s="274">
        <f t="shared" si="2"/>
        <v>439174.46639944706</v>
      </c>
      <c r="H31" s="279">
        <f t="shared" si="2"/>
        <v>-378070.12409878103</v>
      </c>
      <c r="I31" s="275">
        <f t="shared" si="2"/>
        <v>879221.49197083339</v>
      </c>
      <c r="J31" s="276">
        <f t="shared" si="2"/>
        <v>792885.38444548845</v>
      </c>
      <c r="K31" s="299">
        <f>SUM(C31:J31)</f>
        <v>3.2596290111541748E-9</v>
      </c>
    </row>
    <row r="34" spans="1:26" ht="15.75" thickBot="1" x14ac:dyDescent="0.3"/>
    <row r="35" spans="1:26" s="155" customFormat="1" ht="46.5" thickTop="1" thickBot="1" x14ac:dyDescent="0.3">
      <c r="A35" s="321" t="s">
        <v>367</v>
      </c>
      <c r="B35" s="322"/>
      <c r="C35" s="320">
        <f>+C27/$B$27</f>
        <v>8.1388882064293649E-2</v>
      </c>
      <c r="D35" s="315">
        <f t="shared" ref="D35:J35" si="3">+D27/$B$27</f>
        <v>0.13983521208236269</v>
      </c>
      <c r="E35" s="316">
        <f t="shared" si="3"/>
        <v>0.10820507437195731</v>
      </c>
      <c r="F35" s="317">
        <f t="shared" si="3"/>
        <v>0.11936589335316684</v>
      </c>
      <c r="G35" s="318">
        <f t="shared" si="3"/>
        <v>0.13797470333484468</v>
      </c>
      <c r="H35" s="315">
        <f t="shared" si="3"/>
        <v>0.11383052619118347</v>
      </c>
      <c r="I35" s="319">
        <f t="shared" si="3"/>
        <v>0.15097518502718546</v>
      </c>
      <c r="J35" s="316">
        <f t="shared" si="3"/>
        <v>0.14842452357500591</v>
      </c>
      <c r="K35" s="299">
        <f>SUM(C35:J35)</f>
        <v>1</v>
      </c>
      <c r="O35"/>
      <c r="P35"/>
      <c r="Q35"/>
      <c r="R35"/>
      <c r="S35"/>
      <c r="T35"/>
      <c r="U35"/>
      <c r="V35"/>
      <c r="W35"/>
      <c r="X35"/>
      <c r="Y35"/>
      <c r="Z35"/>
    </row>
    <row r="36" spans="1:26" ht="6.75" customHeight="1" thickTop="1" x14ac:dyDescent="0.25"/>
    <row r="37" spans="1:26" x14ac:dyDescent="0.25">
      <c r="A37" t="s">
        <v>368</v>
      </c>
      <c r="M37" s="149"/>
      <c r="N37" s="149"/>
    </row>
    <row r="38" spans="1:26" s="14" customFormat="1" ht="18" customHeight="1" x14ac:dyDescent="0.25">
      <c r="M38" s="162"/>
      <c r="N38" s="162"/>
      <c r="O38"/>
      <c r="P38"/>
      <c r="Q38"/>
      <c r="R38"/>
      <c r="S38"/>
      <c r="T38"/>
      <c r="U38"/>
      <c r="V38"/>
      <c r="W38"/>
      <c r="X38"/>
      <c r="Y38"/>
      <c r="Z38"/>
    </row>
    <row r="39" spans="1:26" x14ac:dyDescent="0.25">
      <c r="M39" s="162"/>
      <c r="N39" s="162"/>
    </row>
    <row r="40" spans="1:26" x14ac:dyDescent="0.25">
      <c r="M40" s="162"/>
      <c r="N40" s="162"/>
    </row>
    <row r="41" spans="1:26" x14ac:dyDescent="0.25">
      <c r="M41" s="162"/>
      <c r="N41" s="162"/>
    </row>
    <row r="42" spans="1:26" x14ac:dyDescent="0.25">
      <c r="M42" s="162"/>
      <c r="N42" s="162"/>
    </row>
    <row r="43" spans="1:26" x14ac:dyDescent="0.25">
      <c r="M43" s="162"/>
      <c r="N43" s="162"/>
    </row>
    <row r="44" spans="1:26" x14ac:dyDescent="0.25">
      <c r="M44" s="162"/>
      <c r="N44" s="162"/>
    </row>
    <row r="45" spans="1:26" x14ac:dyDescent="0.25">
      <c r="M45" s="162"/>
      <c r="N45" s="162"/>
    </row>
    <row r="46" spans="1:26" x14ac:dyDescent="0.25">
      <c r="M46" s="162"/>
      <c r="N46" s="162"/>
    </row>
    <row r="47" spans="1:26" x14ac:dyDescent="0.25">
      <c r="M47" s="162"/>
      <c r="N47" s="162"/>
    </row>
    <row r="48" spans="1:26" x14ac:dyDescent="0.25">
      <c r="M48" s="162"/>
      <c r="N48" s="162"/>
    </row>
    <row r="49" spans="13:14" x14ac:dyDescent="0.25">
      <c r="M49" s="162"/>
      <c r="N49" s="162"/>
    </row>
    <row r="50" spans="13:14" x14ac:dyDescent="0.25">
      <c r="M50" s="162"/>
      <c r="N50" s="162"/>
    </row>
    <row r="51" spans="13:14" x14ac:dyDescent="0.25">
      <c r="M51" s="162"/>
      <c r="N51" s="162"/>
    </row>
    <row r="52" spans="13:14" x14ac:dyDescent="0.25">
      <c r="M52" s="162"/>
      <c r="N52" s="162"/>
    </row>
    <row r="53" spans="13:14" x14ac:dyDescent="0.25">
      <c r="M53" s="162"/>
      <c r="N53" s="162"/>
    </row>
    <row r="54" spans="13:14" x14ac:dyDescent="0.25">
      <c r="M54" s="162"/>
      <c r="N54" s="162"/>
    </row>
    <row r="55" spans="13:14" x14ac:dyDescent="0.25">
      <c r="M55" s="162"/>
      <c r="N55" s="162"/>
    </row>
    <row r="56" spans="13:14" x14ac:dyDescent="0.25">
      <c r="M56" s="162"/>
      <c r="N56" s="162"/>
    </row>
    <row r="57" spans="13:14" x14ac:dyDescent="0.25">
      <c r="M57" s="162"/>
      <c r="N57" s="162"/>
    </row>
    <row r="58" spans="13:14" x14ac:dyDescent="0.25">
      <c r="M58" s="162"/>
      <c r="N58" s="162"/>
    </row>
    <row r="59" spans="13:14" x14ac:dyDescent="0.25">
      <c r="M59" s="162"/>
      <c r="N59" s="162"/>
    </row>
    <row r="60" spans="13:14" x14ac:dyDescent="0.25">
      <c r="M60" s="162"/>
      <c r="N60" s="162"/>
    </row>
    <row r="61" spans="13:14" x14ac:dyDescent="0.25">
      <c r="M61" s="162"/>
      <c r="N61" s="162"/>
    </row>
    <row r="62" spans="13:14" x14ac:dyDescent="0.25">
      <c r="M62" s="14"/>
      <c r="N62" s="14"/>
    </row>
    <row r="63" spans="13:14" x14ac:dyDescent="0.25">
      <c r="M63" s="14"/>
      <c r="N63" s="14"/>
    </row>
    <row r="64" spans="13:14" x14ac:dyDescent="0.25">
      <c r="M64" s="14"/>
      <c r="N64" s="14"/>
    </row>
  </sheetData>
  <mergeCells count="4">
    <mergeCell ref="C2:J2"/>
    <mergeCell ref="A1:I1"/>
    <mergeCell ref="O1:V1"/>
    <mergeCell ref="R2:Z2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C1:K82"/>
  <sheetViews>
    <sheetView workbookViewId="0">
      <selection activeCell="J15" sqref="J15"/>
    </sheetView>
  </sheetViews>
  <sheetFormatPr defaultRowHeight="15" x14ac:dyDescent="0.25"/>
  <cols>
    <col min="1" max="1" width="2" customWidth="1"/>
    <col min="2" max="2" width="1.7109375" customWidth="1"/>
    <col min="3" max="3" width="20" customWidth="1"/>
    <col min="4" max="4" width="20.7109375" customWidth="1"/>
    <col min="5" max="5" width="14.28515625" customWidth="1"/>
    <col min="6" max="6" width="20.28515625" customWidth="1"/>
    <col min="7" max="7" width="18.28515625" customWidth="1"/>
    <col min="8" max="8" width="1.5703125" customWidth="1"/>
  </cols>
  <sheetData>
    <row r="1" spans="3:11" x14ac:dyDescent="0.25">
      <c r="C1" s="164" t="s">
        <v>268</v>
      </c>
      <c r="F1" s="10"/>
      <c r="G1" s="10"/>
      <c r="H1" s="11"/>
      <c r="I1" s="10"/>
      <c r="K1" s="9"/>
    </row>
    <row r="2" spans="3:11" ht="30" x14ac:dyDescent="0.25">
      <c r="C2" s="431" t="s">
        <v>278</v>
      </c>
      <c r="D2" s="432"/>
      <c r="E2" s="433"/>
      <c r="F2" s="169" t="s">
        <v>277</v>
      </c>
      <c r="G2" s="166" t="s">
        <v>276</v>
      </c>
      <c r="H2" s="11"/>
      <c r="I2" s="10"/>
      <c r="K2" s="9"/>
    </row>
    <row r="3" spans="3:11" ht="45" customHeight="1" x14ac:dyDescent="0.25">
      <c r="C3" s="434" t="s">
        <v>27</v>
      </c>
      <c r="D3" s="435"/>
      <c r="E3" s="436"/>
      <c r="F3" s="105" t="s">
        <v>28</v>
      </c>
      <c r="G3" s="106">
        <f>+lotti!C28</f>
        <v>2754892.9581642388</v>
      </c>
      <c r="H3" s="11"/>
      <c r="I3" s="10"/>
      <c r="K3" s="9"/>
    </row>
    <row r="4" spans="3:11" ht="45" customHeight="1" x14ac:dyDescent="0.25">
      <c r="C4" s="437" t="s">
        <v>29</v>
      </c>
      <c r="D4" s="438"/>
      <c r="E4" s="439"/>
      <c r="F4" s="105" t="s">
        <v>30</v>
      </c>
      <c r="G4" s="163">
        <f>+G3*3%</f>
        <v>82646.788744927166</v>
      </c>
      <c r="H4" s="11"/>
      <c r="I4" s="10"/>
      <c r="K4" s="9"/>
    </row>
    <row r="5" spans="3:11" ht="45" customHeight="1" x14ac:dyDescent="0.25">
      <c r="C5" s="434" t="s">
        <v>31</v>
      </c>
      <c r="D5" s="435"/>
      <c r="E5" s="436"/>
      <c r="F5" s="105" t="s">
        <v>32</v>
      </c>
      <c r="G5" s="106">
        <f>+tabella4!$F$45*lotti!C35</f>
        <v>29384.397813846386</v>
      </c>
      <c r="H5" s="11"/>
      <c r="I5" s="10"/>
      <c r="K5" s="9"/>
    </row>
    <row r="6" spans="3:11" ht="15" customHeight="1" x14ac:dyDescent="0.25">
      <c r="C6" s="443"/>
      <c r="D6" s="444"/>
      <c r="E6" s="445"/>
      <c r="F6" s="105"/>
      <c r="G6" s="106"/>
      <c r="H6" s="11"/>
      <c r="I6" s="10"/>
      <c r="K6" s="9"/>
    </row>
    <row r="7" spans="3:11" ht="21" customHeight="1" x14ac:dyDescent="0.25">
      <c r="C7" s="440" t="s">
        <v>267</v>
      </c>
      <c r="D7" s="441"/>
      <c r="E7" s="442"/>
      <c r="F7" s="167"/>
      <c r="G7" s="168">
        <f>+G3+G5</f>
        <v>2784277.3559780852</v>
      </c>
      <c r="H7" s="11"/>
      <c r="I7" s="10"/>
      <c r="K7" s="9"/>
    </row>
    <row r="8" spans="3:11" ht="12" customHeight="1" x14ac:dyDescent="0.25">
      <c r="C8" s="443"/>
      <c r="D8" s="444"/>
      <c r="E8" s="445"/>
      <c r="F8" s="107"/>
      <c r="G8" s="107"/>
      <c r="H8" s="11"/>
      <c r="I8" s="10"/>
      <c r="K8" s="9"/>
    </row>
    <row r="9" spans="3:11" ht="16.5" customHeight="1" x14ac:dyDescent="0.25">
      <c r="F9" s="10"/>
      <c r="G9" s="10"/>
      <c r="H9" s="11"/>
      <c r="I9" s="10"/>
      <c r="K9" s="9"/>
    </row>
    <row r="10" spans="3:11" ht="18" customHeight="1" x14ac:dyDescent="0.25">
      <c r="C10" s="164" t="s">
        <v>269</v>
      </c>
      <c r="F10" s="10"/>
      <c r="G10" s="10"/>
    </row>
    <row r="11" spans="3:11" ht="30" x14ac:dyDescent="0.25">
      <c r="C11" s="431" t="s">
        <v>278</v>
      </c>
      <c r="D11" s="432"/>
      <c r="E11" s="433"/>
      <c r="F11" s="169" t="s">
        <v>277</v>
      </c>
      <c r="G11" s="166" t="s">
        <v>276</v>
      </c>
    </row>
    <row r="12" spans="3:11" ht="45" customHeight="1" x14ac:dyDescent="0.25">
      <c r="C12" s="434" t="s">
        <v>27</v>
      </c>
      <c r="D12" s="435"/>
      <c r="E12" s="436"/>
      <c r="F12" s="105" t="s">
        <v>28</v>
      </c>
      <c r="G12" s="106">
        <f>+lotti!D28</f>
        <v>4733214.5533684595</v>
      </c>
    </row>
    <row r="13" spans="3:11" ht="45" customHeight="1" x14ac:dyDescent="0.25">
      <c r="C13" s="437" t="s">
        <v>29</v>
      </c>
      <c r="D13" s="438"/>
      <c r="E13" s="439"/>
      <c r="F13" s="105" t="s">
        <v>30</v>
      </c>
      <c r="G13" s="163">
        <f>+G12*3%</f>
        <v>141996.43660105378</v>
      </c>
    </row>
    <row r="14" spans="3:11" ht="45" customHeight="1" x14ac:dyDescent="0.25">
      <c r="C14" s="434" t="s">
        <v>31</v>
      </c>
      <c r="D14" s="435"/>
      <c r="E14" s="436"/>
      <c r="F14" s="105" t="s">
        <v>32</v>
      </c>
      <c r="G14" s="106">
        <f>+tabella4!$F$45*lotti!$D$35</f>
        <v>50485.685464579976</v>
      </c>
    </row>
    <row r="15" spans="3:11" x14ac:dyDescent="0.25">
      <c r="C15" s="443"/>
      <c r="D15" s="444"/>
      <c r="E15" s="445"/>
      <c r="F15" s="105"/>
      <c r="G15" s="106"/>
    </row>
    <row r="16" spans="3:11" ht="22.5" customHeight="1" x14ac:dyDescent="0.25">
      <c r="C16" s="440" t="s">
        <v>267</v>
      </c>
      <c r="D16" s="441"/>
      <c r="E16" s="442"/>
      <c r="F16" s="167"/>
      <c r="G16" s="168">
        <f>+G12+G14</f>
        <v>4783700.2388330391</v>
      </c>
    </row>
    <row r="17" spans="3:7" x14ac:dyDescent="0.25">
      <c r="C17" s="443"/>
      <c r="D17" s="444"/>
      <c r="E17" s="445"/>
      <c r="F17" s="107"/>
      <c r="G17" s="107"/>
    </row>
    <row r="18" spans="3:7" x14ac:dyDescent="0.25">
      <c r="F18" s="10"/>
      <c r="G18" s="10"/>
    </row>
    <row r="20" spans="3:7" x14ac:dyDescent="0.25">
      <c r="C20" s="164" t="s">
        <v>270</v>
      </c>
      <c r="F20" s="10"/>
      <c r="G20" s="10"/>
    </row>
    <row r="21" spans="3:7" ht="30" x14ac:dyDescent="0.25">
      <c r="C21" s="431" t="s">
        <v>278</v>
      </c>
      <c r="D21" s="432"/>
      <c r="E21" s="433"/>
      <c r="F21" s="169" t="s">
        <v>277</v>
      </c>
      <c r="G21" s="166" t="s">
        <v>276</v>
      </c>
    </row>
    <row r="22" spans="3:7" ht="45" customHeight="1" x14ac:dyDescent="0.25">
      <c r="C22" s="434" t="s">
        <v>27</v>
      </c>
      <c r="D22" s="435"/>
      <c r="E22" s="436"/>
      <c r="F22" s="105" t="s">
        <v>28</v>
      </c>
      <c r="G22" s="106">
        <f>+lotti!E28</f>
        <v>3662581.2993654618</v>
      </c>
    </row>
    <row r="23" spans="3:7" ht="45" customHeight="1" x14ac:dyDescent="0.25">
      <c r="C23" s="437" t="s">
        <v>29</v>
      </c>
      <c r="D23" s="438"/>
      <c r="E23" s="439"/>
      <c r="F23" s="105" t="s">
        <v>30</v>
      </c>
      <c r="G23" s="163">
        <f>+G22*3%</f>
        <v>109877.43898096385</v>
      </c>
    </row>
    <row r="24" spans="3:7" ht="45" customHeight="1" x14ac:dyDescent="0.25">
      <c r="C24" s="434" t="s">
        <v>31</v>
      </c>
      <c r="D24" s="435"/>
      <c r="E24" s="436"/>
      <c r="F24" s="105" t="s">
        <v>32</v>
      </c>
      <c r="G24" s="106">
        <f>+tabella4!$F$45*lotti!$E$35</f>
        <v>39066.035436028353</v>
      </c>
    </row>
    <row r="25" spans="3:7" x14ac:dyDescent="0.25">
      <c r="C25" s="443"/>
      <c r="D25" s="444"/>
      <c r="E25" s="445"/>
      <c r="F25" s="105"/>
      <c r="G25" s="106"/>
    </row>
    <row r="26" spans="3:7" ht="20.25" customHeight="1" x14ac:dyDescent="0.25">
      <c r="C26" s="440" t="s">
        <v>267</v>
      </c>
      <c r="D26" s="441"/>
      <c r="E26" s="442"/>
      <c r="F26" s="167"/>
      <c r="G26" s="168">
        <f>+G22+G24</f>
        <v>3701647.33480149</v>
      </c>
    </row>
    <row r="27" spans="3:7" x14ac:dyDescent="0.25">
      <c r="C27" s="443"/>
      <c r="D27" s="444"/>
      <c r="E27" s="445"/>
      <c r="F27" s="107"/>
      <c r="G27" s="107"/>
    </row>
    <row r="28" spans="3:7" x14ac:dyDescent="0.25">
      <c r="F28" s="10"/>
      <c r="G28" s="10"/>
    </row>
    <row r="30" spans="3:7" x14ac:dyDescent="0.25">
      <c r="C30" s="164" t="s">
        <v>271</v>
      </c>
      <c r="F30" s="10"/>
      <c r="G30" s="10"/>
    </row>
    <row r="31" spans="3:7" ht="30" x14ac:dyDescent="0.25">
      <c r="C31" s="431" t="s">
        <v>278</v>
      </c>
      <c r="D31" s="432"/>
      <c r="E31" s="433"/>
      <c r="F31" s="169" t="s">
        <v>277</v>
      </c>
      <c r="G31" s="166" t="s">
        <v>276</v>
      </c>
    </row>
    <row r="32" spans="3:7" ht="45" customHeight="1" x14ac:dyDescent="0.25">
      <c r="C32" s="434" t="s">
        <v>27</v>
      </c>
      <c r="D32" s="435"/>
      <c r="E32" s="436"/>
      <c r="F32" s="105" t="s">
        <v>28</v>
      </c>
      <c r="G32" s="106">
        <f>+lotti!F28</f>
        <v>4040358.4703848553</v>
      </c>
    </row>
    <row r="33" spans="3:7" ht="45" customHeight="1" x14ac:dyDescent="0.25">
      <c r="C33" s="437" t="s">
        <v>29</v>
      </c>
      <c r="D33" s="438"/>
      <c r="E33" s="439"/>
      <c r="F33" s="105" t="s">
        <v>30</v>
      </c>
      <c r="G33" s="163">
        <f>+G32*3%</f>
        <v>121210.75411154566</v>
      </c>
    </row>
    <row r="34" spans="3:7" ht="45" customHeight="1" x14ac:dyDescent="0.25">
      <c r="C34" s="434" t="s">
        <v>31</v>
      </c>
      <c r="D34" s="435"/>
      <c r="E34" s="436"/>
      <c r="F34" s="105" t="s">
        <v>32</v>
      </c>
      <c r="G34" s="106">
        <f>+tabella4!$F$45*lotti!$F$35</f>
        <v>43095.504038547297</v>
      </c>
    </row>
    <row r="35" spans="3:7" x14ac:dyDescent="0.25">
      <c r="C35" s="443"/>
      <c r="D35" s="444"/>
      <c r="E35" s="445"/>
      <c r="F35" s="105"/>
      <c r="G35" s="106"/>
    </row>
    <row r="36" spans="3:7" ht="21" customHeight="1" x14ac:dyDescent="0.25">
      <c r="C36" s="440" t="s">
        <v>267</v>
      </c>
      <c r="D36" s="441"/>
      <c r="E36" s="442"/>
      <c r="F36" s="167"/>
      <c r="G36" s="168">
        <f>+G32+G34</f>
        <v>4083453.9744234025</v>
      </c>
    </row>
    <row r="37" spans="3:7" x14ac:dyDescent="0.25">
      <c r="C37" s="443"/>
      <c r="D37" s="444"/>
      <c r="E37" s="445"/>
      <c r="F37" s="107"/>
      <c r="G37" s="107"/>
    </row>
    <row r="38" spans="3:7" x14ac:dyDescent="0.25">
      <c r="F38" s="10"/>
      <c r="G38" s="10"/>
    </row>
    <row r="40" spans="3:7" x14ac:dyDescent="0.25">
      <c r="C40" s="164" t="s">
        <v>272</v>
      </c>
      <c r="F40" s="10"/>
      <c r="G40" s="10"/>
    </row>
    <row r="41" spans="3:7" ht="30" x14ac:dyDescent="0.25">
      <c r="C41" s="431" t="s">
        <v>278</v>
      </c>
      <c r="D41" s="432"/>
      <c r="E41" s="433"/>
      <c r="F41" s="169" t="s">
        <v>277</v>
      </c>
      <c r="G41" s="166" t="s">
        <v>276</v>
      </c>
    </row>
    <row r="42" spans="3:7" ht="45" customHeight="1" x14ac:dyDescent="0.25">
      <c r="C42" s="434" t="s">
        <v>27</v>
      </c>
      <c r="D42" s="435"/>
      <c r="E42" s="436"/>
      <c r="F42" s="105" t="s">
        <v>28</v>
      </c>
      <c r="G42" s="106">
        <f>+lotti!G28</f>
        <v>4670239.0913994471</v>
      </c>
    </row>
    <row r="43" spans="3:7" ht="45" customHeight="1" x14ac:dyDescent="0.25">
      <c r="C43" s="437" t="s">
        <v>29</v>
      </c>
      <c r="D43" s="438"/>
      <c r="E43" s="439"/>
      <c r="F43" s="105" t="s">
        <v>30</v>
      </c>
      <c r="G43" s="163">
        <f>+G42*3%</f>
        <v>140107.17274198341</v>
      </c>
    </row>
    <row r="44" spans="3:7" ht="45" customHeight="1" x14ac:dyDescent="0.25">
      <c r="C44" s="434" t="s">
        <v>31</v>
      </c>
      <c r="D44" s="435"/>
      <c r="E44" s="436"/>
      <c r="F44" s="105" t="s">
        <v>32</v>
      </c>
      <c r="G44" s="106">
        <f>+tabella4!$F$45*lotti!$G$35</f>
        <v>49813.972967902322</v>
      </c>
    </row>
    <row r="45" spans="3:7" x14ac:dyDescent="0.25">
      <c r="C45" s="443"/>
      <c r="D45" s="444"/>
      <c r="E45" s="445"/>
      <c r="F45" s="105"/>
      <c r="G45" s="106"/>
    </row>
    <row r="46" spans="3:7" ht="21" customHeight="1" x14ac:dyDescent="0.25">
      <c r="C46" s="440" t="s">
        <v>267</v>
      </c>
      <c r="D46" s="441"/>
      <c r="E46" s="442"/>
      <c r="F46" s="167"/>
      <c r="G46" s="168">
        <f>+G42+G44</f>
        <v>4720053.0643673493</v>
      </c>
    </row>
    <row r="47" spans="3:7" x14ac:dyDescent="0.25">
      <c r="C47" s="443"/>
      <c r="D47" s="444"/>
      <c r="E47" s="445"/>
      <c r="F47" s="107"/>
      <c r="G47" s="107"/>
    </row>
    <row r="48" spans="3:7" x14ac:dyDescent="0.25">
      <c r="F48" s="10"/>
      <c r="G48" s="10"/>
    </row>
    <row r="50" spans="3:7" x14ac:dyDescent="0.25">
      <c r="C50" s="164" t="s">
        <v>273</v>
      </c>
      <c r="F50" s="10"/>
      <c r="G50" s="10"/>
    </row>
    <row r="51" spans="3:7" ht="30" x14ac:dyDescent="0.25">
      <c r="C51" s="431" t="s">
        <v>278</v>
      </c>
      <c r="D51" s="432"/>
      <c r="E51" s="433"/>
      <c r="F51" s="169" t="s">
        <v>277</v>
      </c>
      <c r="G51" s="166" t="s">
        <v>276</v>
      </c>
    </row>
    <row r="52" spans="3:7" ht="45" customHeight="1" x14ac:dyDescent="0.25">
      <c r="C52" s="434" t="s">
        <v>27</v>
      </c>
      <c r="D52" s="435"/>
      <c r="E52" s="436"/>
      <c r="F52" s="105" t="s">
        <v>28</v>
      </c>
      <c r="G52" s="106">
        <f>+lotti!H28</f>
        <v>3852994.500901219</v>
      </c>
    </row>
    <row r="53" spans="3:7" ht="45" customHeight="1" x14ac:dyDescent="0.25">
      <c r="C53" s="437" t="s">
        <v>29</v>
      </c>
      <c r="D53" s="438"/>
      <c r="E53" s="439"/>
      <c r="F53" s="105" t="s">
        <v>30</v>
      </c>
      <c r="G53" s="163">
        <f>+G52*3%</f>
        <v>115589.83502703656</v>
      </c>
    </row>
    <row r="54" spans="3:7" ht="45" customHeight="1" x14ac:dyDescent="0.25">
      <c r="C54" s="434" t="s">
        <v>31</v>
      </c>
      <c r="D54" s="435"/>
      <c r="E54" s="436"/>
      <c r="F54" s="105" t="s">
        <v>32</v>
      </c>
      <c r="G54" s="106">
        <f>+tabella4!$F$45*lotti!$H$35</f>
        <v>41097.031684486305</v>
      </c>
    </row>
    <row r="55" spans="3:7" x14ac:dyDescent="0.25">
      <c r="C55" s="443"/>
      <c r="D55" s="444"/>
      <c r="E55" s="445"/>
      <c r="F55" s="105"/>
      <c r="G55" s="106"/>
    </row>
    <row r="56" spans="3:7" ht="21.75" customHeight="1" x14ac:dyDescent="0.25">
      <c r="C56" s="440" t="s">
        <v>267</v>
      </c>
      <c r="D56" s="441"/>
      <c r="E56" s="442"/>
      <c r="F56" s="167"/>
      <c r="G56" s="168">
        <f>+G52+G54</f>
        <v>3894091.5325857052</v>
      </c>
    </row>
    <row r="57" spans="3:7" x14ac:dyDescent="0.25">
      <c r="C57" s="443"/>
      <c r="D57" s="444"/>
      <c r="E57" s="445"/>
      <c r="F57" s="107"/>
      <c r="G57" s="107"/>
    </row>
    <row r="58" spans="3:7" x14ac:dyDescent="0.25">
      <c r="F58" s="10"/>
      <c r="G58" s="10"/>
    </row>
    <row r="60" spans="3:7" x14ac:dyDescent="0.25">
      <c r="C60" s="164" t="s">
        <v>274</v>
      </c>
      <c r="F60" s="10"/>
      <c r="G60" s="10"/>
    </row>
    <row r="61" spans="3:7" ht="30" x14ac:dyDescent="0.25">
      <c r="C61" s="431" t="s">
        <v>278</v>
      </c>
      <c r="D61" s="432"/>
      <c r="E61" s="433"/>
      <c r="F61" s="169" t="s">
        <v>277</v>
      </c>
      <c r="G61" s="166" t="s">
        <v>276</v>
      </c>
    </row>
    <row r="62" spans="3:7" ht="45" customHeight="1" x14ac:dyDescent="0.25">
      <c r="C62" s="434" t="s">
        <v>27</v>
      </c>
      <c r="D62" s="435"/>
      <c r="E62" s="436"/>
      <c r="F62" s="105" t="s">
        <v>28</v>
      </c>
      <c r="G62" s="106">
        <f>+lotti!I28</f>
        <v>5110286.1169708334</v>
      </c>
    </row>
    <row r="63" spans="3:7" ht="45" customHeight="1" x14ac:dyDescent="0.25">
      <c r="C63" s="437" t="s">
        <v>29</v>
      </c>
      <c r="D63" s="438"/>
      <c r="E63" s="439"/>
      <c r="F63" s="105" t="s">
        <v>30</v>
      </c>
      <c r="G63" s="163">
        <f>+G62*3%</f>
        <v>153308.58350912499</v>
      </c>
    </row>
    <row r="64" spans="3:7" ht="45" customHeight="1" x14ac:dyDescent="0.25">
      <c r="C64" s="434" t="s">
        <v>31</v>
      </c>
      <c r="D64" s="435"/>
      <c r="E64" s="436"/>
      <c r="F64" s="105" t="s">
        <v>32</v>
      </c>
      <c r="G64" s="106">
        <f>+tabella4!$F$45*lotti!$I$35</f>
        <v>54507.627876659957</v>
      </c>
    </row>
    <row r="65" spans="3:7" x14ac:dyDescent="0.25">
      <c r="C65" s="443"/>
      <c r="D65" s="444"/>
      <c r="E65" s="445"/>
      <c r="F65" s="105"/>
      <c r="G65" s="106"/>
    </row>
    <row r="66" spans="3:7" ht="20.25" customHeight="1" x14ac:dyDescent="0.25">
      <c r="C66" s="440" t="s">
        <v>267</v>
      </c>
      <c r="D66" s="441"/>
      <c r="E66" s="442"/>
      <c r="F66" s="167"/>
      <c r="G66" s="168">
        <f>+G62+G64</f>
        <v>5164793.7448474932</v>
      </c>
    </row>
    <row r="67" spans="3:7" x14ac:dyDescent="0.25">
      <c r="C67" s="443"/>
      <c r="D67" s="444"/>
      <c r="E67" s="445"/>
      <c r="F67" s="107"/>
      <c r="G67" s="107"/>
    </row>
    <row r="68" spans="3:7" x14ac:dyDescent="0.25">
      <c r="F68" s="10"/>
      <c r="G68" s="10"/>
    </row>
    <row r="70" spans="3:7" x14ac:dyDescent="0.25">
      <c r="C70" s="164" t="s">
        <v>275</v>
      </c>
      <c r="F70" s="10"/>
      <c r="G70" s="10"/>
    </row>
    <row r="71" spans="3:7" ht="30" x14ac:dyDescent="0.25">
      <c r="C71" s="431" t="s">
        <v>278</v>
      </c>
      <c r="D71" s="432"/>
      <c r="E71" s="433"/>
      <c r="F71" s="169" t="s">
        <v>277</v>
      </c>
      <c r="G71" s="166" t="s">
        <v>276</v>
      </c>
    </row>
    <row r="72" spans="3:7" ht="45" customHeight="1" x14ac:dyDescent="0.25">
      <c r="C72" s="434" t="s">
        <v>27</v>
      </c>
      <c r="D72" s="435"/>
      <c r="E72" s="436"/>
      <c r="F72" s="105" t="s">
        <v>28</v>
      </c>
      <c r="G72" s="106">
        <f>+lotti!J28</f>
        <v>5023950.0094454885</v>
      </c>
    </row>
    <row r="73" spans="3:7" ht="45" customHeight="1" x14ac:dyDescent="0.25">
      <c r="C73" s="437" t="s">
        <v>29</v>
      </c>
      <c r="D73" s="438"/>
      <c r="E73" s="439"/>
      <c r="F73" s="105" t="s">
        <v>30</v>
      </c>
      <c r="G73" s="163">
        <f>+G72*3%</f>
        <v>150718.50028336464</v>
      </c>
    </row>
    <row r="74" spans="3:7" ht="45" customHeight="1" x14ac:dyDescent="0.25">
      <c r="C74" s="434" t="s">
        <v>31</v>
      </c>
      <c r="D74" s="435"/>
      <c r="E74" s="436"/>
      <c r="F74" s="105" t="s">
        <v>32</v>
      </c>
      <c r="G74" s="106">
        <f>+tabella4!$F$45*lotti!$J$35</f>
        <v>53586.744717949405</v>
      </c>
    </row>
    <row r="75" spans="3:7" x14ac:dyDescent="0.25">
      <c r="C75" s="443"/>
      <c r="D75" s="444"/>
      <c r="E75" s="445"/>
      <c r="F75" s="105"/>
      <c r="G75" s="106"/>
    </row>
    <row r="76" spans="3:7" ht="21" customHeight="1" x14ac:dyDescent="0.25">
      <c r="C76" s="440" t="s">
        <v>267</v>
      </c>
      <c r="D76" s="441"/>
      <c r="E76" s="442"/>
      <c r="F76" s="167"/>
      <c r="G76" s="168">
        <f>+G72+G74</f>
        <v>5077536.7541634375</v>
      </c>
    </row>
    <row r="77" spans="3:7" x14ac:dyDescent="0.25">
      <c r="C77" s="443"/>
      <c r="D77" s="444"/>
      <c r="E77" s="445"/>
      <c r="F77" s="107"/>
      <c r="G77" s="107"/>
    </row>
    <row r="78" spans="3:7" x14ac:dyDescent="0.25">
      <c r="F78" s="10"/>
      <c r="G78" s="10"/>
    </row>
    <row r="80" spans="3:7" x14ac:dyDescent="0.25">
      <c r="C80" t="s">
        <v>370</v>
      </c>
      <c r="G80" s="323">
        <f>+G5+G14+G24+G34+G44+G54+G64+G74</f>
        <v>361037</v>
      </c>
    </row>
    <row r="82" spans="6:7" x14ac:dyDescent="0.25">
      <c r="F82" t="s">
        <v>369</v>
      </c>
      <c r="G82" s="324">
        <f>+tabella4!F45</f>
        <v>361037</v>
      </c>
    </row>
  </sheetData>
  <mergeCells count="56">
    <mergeCell ref="C77:E77"/>
    <mergeCell ref="C64:E64"/>
    <mergeCell ref="C65:E65"/>
    <mergeCell ref="C66:E66"/>
    <mergeCell ref="C67:E67"/>
    <mergeCell ref="C71:E71"/>
    <mergeCell ref="C72:E72"/>
    <mergeCell ref="C73:E73"/>
    <mergeCell ref="C74:E74"/>
    <mergeCell ref="C75:E75"/>
    <mergeCell ref="C76:E76"/>
    <mergeCell ref="C56:E56"/>
    <mergeCell ref="C57:E57"/>
    <mergeCell ref="C61:E61"/>
    <mergeCell ref="C62:E62"/>
    <mergeCell ref="C63:E63"/>
    <mergeCell ref="C51:E51"/>
    <mergeCell ref="C52:E52"/>
    <mergeCell ref="C53:E53"/>
    <mergeCell ref="C54:E54"/>
    <mergeCell ref="C55:E55"/>
    <mergeCell ref="C46:E46"/>
    <mergeCell ref="C47:E47"/>
    <mergeCell ref="C45:E45"/>
    <mergeCell ref="C31:E31"/>
    <mergeCell ref="C32:E32"/>
    <mergeCell ref="C33:E33"/>
    <mergeCell ref="C34:E34"/>
    <mergeCell ref="C35:E35"/>
    <mergeCell ref="C36:E36"/>
    <mergeCell ref="C37:E37"/>
    <mergeCell ref="C41:E41"/>
    <mergeCell ref="C42:E42"/>
    <mergeCell ref="C43:E43"/>
    <mergeCell ref="C44:E44"/>
    <mergeCell ref="C17:E17"/>
    <mergeCell ref="C26:E26"/>
    <mergeCell ref="C27:E27"/>
    <mergeCell ref="C25:E25"/>
    <mergeCell ref="C6:E6"/>
    <mergeCell ref="C8:E8"/>
    <mergeCell ref="C21:E21"/>
    <mergeCell ref="C22:E22"/>
    <mergeCell ref="C23:E23"/>
    <mergeCell ref="C24:E24"/>
    <mergeCell ref="C15:E15"/>
    <mergeCell ref="C16:E16"/>
    <mergeCell ref="C11:E11"/>
    <mergeCell ref="C12:E12"/>
    <mergeCell ref="C13:E13"/>
    <mergeCell ref="C14:E14"/>
    <mergeCell ref="C2:E2"/>
    <mergeCell ref="C3:E3"/>
    <mergeCell ref="C4:E4"/>
    <mergeCell ref="C5:E5"/>
    <mergeCell ref="C7:E7"/>
  </mergeCells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pros1</vt:lpstr>
      <vt:lpstr>pros2</vt:lpstr>
      <vt:lpstr>pros3</vt:lpstr>
      <vt:lpstr>pros4</vt:lpstr>
      <vt:lpstr>adesioni</vt:lpstr>
      <vt:lpstr>swg</vt:lpstr>
      <vt:lpstr>tabella4</vt:lpstr>
      <vt:lpstr>lotti</vt:lpstr>
      <vt:lpstr>lotti fin</vt:lpstr>
      <vt:lpstr>lotti quant</vt:lpstr>
      <vt:lpstr>dop</vt:lpstr>
      <vt:lpstr>dop (2)</vt:lpstr>
      <vt:lpstr>Tab 3.3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DigenovaG</dc:creator>
  <cp:lastModifiedBy>Battistini Alfredo</cp:lastModifiedBy>
  <cp:lastPrinted>2015-07-22T09:51:34Z</cp:lastPrinted>
  <dcterms:created xsi:type="dcterms:W3CDTF">2010-04-22T12:28:53Z</dcterms:created>
  <dcterms:modified xsi:type="dcterms:W3CDTF">2017-07-31T16:19:58Z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