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7496" windowHeight="9000"/>
  </bookViews>
  <sheets>
    <sheet name="Prospetto senza dati" sheetId="1" r:id="rId1"/>
    <sheet name="Prospetto con dati old" sheetId="4" r:id="rId2"/>
    <sheet name="ex " sheetId="2" r:id="rId3"/>
    <sheet name="Foglio3" sheetId="3" r:id="rId4"/>
  </sheets>
  <calcPr calcId="125725"/>
</workbook>
</file>

<file path=xl/calcChain.xml><?xml version="1.0" encoding="utf-8"?>
<calcChain xmlns="http://schemas.openxmlformats.org/spreadsheetml/2006/main">
  <c r="G53" i="1"/>
  <c r="G52"/>
  <c r="G51"/>
  <c r="G50"/>
  <c r="G80" i="4"/>
  <c r="G82" s="1"/>
  <c r="G70"/>
  <c r="G67"/>
  <c r="G66"/>
  <c r="G62" s="1"/>
  <c r="G65"/>
  <c r="G64"/>
  <c r="G63"/>
  <c r="G61"/>
  <c r="G60"/>
  <c r="G59"/>
  <c r="G58"/>
  <c r="B58"/>
  <c r="B59" s="1"/>
  <c r="B60" s="1"/>
  <c r="G57"/>
  <c r="G55" s="1"/>
  <c r="B57"/>
  <c r="G56"/>
  <c r="G54"/>
  <c r="G53"/>
  <c r="G52"/>
  <c r="G51"/>
  <c r="G50"/>
  <c r="G49"/>
  <c r="G48"/>
  <c r="G47"/>
  <c r="G46"/>
  <c r="G45"/>
  <c r="G44"/>
  <c r="G43" s="1"/>
  <c r="G42"/>
  <c r="G41"/>
  <c r="G40"/>
  <c r="G39"/>
  <c r="G38"/>
  <c r="G37" s="1"/>
  <c r="G36"/>
  <c r="G35"/>
  <c r="G31" s="1"/>
  <c r="G34"/>
  <c r="G33"/>
  <c r="G32"/>
  <c r="G30"/>
  <c r="G29"/>
  <c r="G28"/>
  <c r="G27"/>
  <c r="E27"/>
  <c r="E26"/>
  <c r="G26" s="1"/>
  <c r="G25" s="1"/>
  <c r="G24"/>
  <c r="G23"/>
  <c r="G19" s="1"/>
  <c r="G22"/>
  <c r="G21"/>
  <c r="G20"/>
  <c r="G18"/>
  <c r="G17"/>
  <c r="G16"/>
  <c r="G13" s="1"/>
  <c r="G15"/>
  <c r="G14"/>
  <c r="G12"/>
  <c r="G11"/>
  <c r="G10"/>
  <c r="G9"/>
  <c r="G8"/>
  <c r="G7" s="1"/>
  <c r="G64" i="1"/>
  <c r="G49"/>
  <c r="G48" s="1"/>
  <c r="G47"/>
  <c r="G46"/>
  <c r="G45"/>
  <c r="G44"/>
  <c r="G43"/>
  <c r="G41"/>
  <c r="G40"/>
  <c r="G39"/>
  <c r="G38"/>
  <c r="G37"/>
  <c r="G35"/>
  <c r="G34"/>
  <c r="G33"/>
  <c r="G32"/>
  <c r="G31"/>
  <c r="G29"/>
  <c r="G28"/>
  <c r="G27"/>
  <c r="G26"/>
  <c r="G25"/>
  <c r="G23"/>
  <c r="G22"/>
  <c r="G21"/>
  <c r="G20"/>
  <c r="G19"/>
  <c r="G17"/>
  <c r="G16"/>
  <c r="G15"/>
  <c r="G14"/>
  <c r="G13"/>
  <c r="G11"/>
  <c r="G10"/>
  <c r="G9"/>
  <c r="G7"/>
  <c r="G8"/>
  <c r="B50"/>
  <c r="B51" s="1"/>
  <c r="B52" s="1"/>
  <c r="C22" i="2"/>
  <c r="C20"/>
  <c r="B1"/>
  <c r="G54" i="1"/>
  <c r="G36" l="1"/>
  <c r="G24"/>
  <c r="G42"/>
  <c r="G30"/>
  <c r="G5" i="4"/>
  <c r="H84"/>
  <c r="G12" i="1"/>
  <c r="G18"/>
  <c r="G6"/>
  <c r="G4" l="1"/>
  <c r="G68" i="4"/>
  <c r="G60" i="1" l="1"/>
  <c r="H6" s="1"/>
  <c r="G76" i="4"/>
  <c r="G66" i="1"/>
  <c r="H68" l="1"/>
  <c r="G72"/>
  <c r="H36"/>
  <c r="H54"/>
  <c r="H24"/>
  <c r="H4"/>
  <c r="H42"/>
  <c r="H30"/>
  <c r="H48"/>
  <c r="H18"/>
  <c r="H12"/>
  <c r="H60"/>
  <c r="H76" i="4"/>
  <c r="G88"/>
  <c r="H88" s="1"/>
  <c r="H49"/>
  <c r="H43"/>
  <c r="H31"/>
  <c r="H25"/>
  <c r="H62"/>
  <c r="H13"/>
  <c r="H37"/>
  <c r="H7"/>
  <c r="H19"/>
  <c r="H55"/>
  <c r="H70"/>
  <c r="H5"/>
  <c r="H68"/>
  <c r="H72" i="1"/>
</calcChain>
</file>

<file path=xl/sharedStrings.xml><?xml version="1.0" encoding="utf-8"?>
<sst xmlns="http://schemas.openxmlformats.org/spreadsheetml/2006/main" count="210" uniqueCount="133">
  <si>
    <t>N.</t>
  </si>
  <si>
    <t>U.M.</t>
  </si>
  <si>
    <t>Quantità</t>
  </si>
  <si>
    <t>Importo</t>
  </si>
  <si>
    <t>Inc. %</t>
  </si>
  <si>
    <t>COSTI DIRETTI</t>
  </si>
  <si>
    <t>COSTI INDIRETTI</t>
  </si>
  <si>
    <t>ARROTONDAMENTO  (+/-)</t>
  </si>
  <si>
    <t>Utilities  generali</t>
  </si>
  <si>
    <t>SPESE  GENERALI (imputabili al progetto)</t>
  </si>
  <si>
    <t>Note:</t>
  </si>
  <si>
    <t>Elementi dell’analisi dei costi</t>
  </si>
  <si>
    <t>Costo unitario</t>
  </si>
  <si>
    <t>Personale</t>
  </si>
  <si>
    <t>Preparazione delle centrifughe, spremute e degli estratti</t>
  </si>
  <si>
    <t>Porzionatura con personale dell'aggiudicatario</t>
  </si>
  <si>
    <t xml:space="preserve">Costi della convenzione con le scuole  per servizi diversi </t>
  </si>
  <si>
    <t>Personale contrattualizzato per il progetto</t>
  </si>
  <si>
    <t>Oneri finanziari</t>
  </si>
  <si>
    <t>Fidejussioni</t>
  </si>
  <si>
    <t>Oneri di sicurezza</t>
  </si>
  <si>
    <t>Centri di costo</t>
  </si>
  <si>
    <t>Descrizione</t>
  </si>
  <si>
    <t>unità di misura</t>
  </si>
  <si>
    <t>note</t>
  </si>
  <si>
    <t>Frutta e ortaggi</t>
  </si>
  <si>
    <t>Include il costo della materia prima, i costi industriali di lavorazione e confezionamento</t>
  </si>
  <si>
    <t>€/porzione</t>
  </si>
  <si>
    <t>a) chiedere  il dettaglio per ogni distribuzione; b) altro....</t>
  </si>
  <si>
    <t>Trasporto del prodotto</t>
  </si>
  <si>
    <t>Costi di ttrasporto dallo stabilimento di confezionamento sino al plesso scolastico, compresi degli eventuali costi per noleggio piattaforme di picking</t>
  </si>
  <si>
    <t>€/alunno/distribuzione</t>
  </si>
  <si>
    <t>in questo modo dovrebbero emergere con maggiore facilità i trucchetti delle triple o quadruple consegne (con la scusa dei pomeriggi, dei festivi o con i ddt fasulli)</t>
  </si>
  <si>
    <t>Costi del personale, i costi del materiale ausiliario e i costi per i macchinari</t>
  </si>
  <si>
    <t>€/distribuzione</t>
  </si>
  <si>
    <t>permette di confrontare il tipo di servizio erogato</t>
  </si>
  <si>
    <t>Costi del personale e i costi del materiale ausiliario</t>
  </si>
  <si>
    <t xml:space="preserve">tale voce va sudddivisa nelle sub voci evincibili dalla convenziione stipulata; es: compenso forfettario; </t>
  </si>
  <si>
    <t>€/alunno</t>
  </si>
  <si>
    <t>non dovrebbero esserci anomalie</t>
  </si>
  <si>
    <t>rimborso  forfettario</t>
  </si>
  <si>
    <t>€/istituto</t>
  </si>
  <si>
    <t>compenso per servizio porzionatura</t>
  </si>
  <si>
    <t>eventuale compensi per uso locali e sale attrezzate</t>
  </si>
  <si>
    <t>Porzionatura con personale scolastico</t>
  </si>
  <si>
    <t>Costi del personale e  costi del materiale ausiliario</t>
  </si>
  <si>
    <t>permette di capire se l'aggiudicatario non remunera a sufficienza il lavoro del personale scolastico</t>
  </si>
  <si>
    <t>oneri per fidejussioni obbligatorie  e volontarie, interessi passivi per finanziamento progetto</t>
  </si>
  <si>
    <t>rappresenta una misura circa la capacità del concorrente di autofinanziare l'iniziativa</t>
  </si>
  <si>
    <t>Gestione del progetto</t>
  </si>
  <si>
    <t>include i costi interni ed esterni per le attività di coordinamento, ufficio ascolto, controlli, informatica, amministrazione, spese generali, ecc.</t>
  </si>
  <si>
    <t>rappresenta una misura dell'organizzazione messa in campo per realizzare al meglio il progetto</t>
  </si>
  <si>
    <t>valore appalto</t>
  </si>
  <si>
    <t>sconto/ribasso</t>
  </si>
  <si>
    <t>valore disponibile</t>
  </si>
  <si>
    <t>somma dei costi</t>
  </si>
  <si>
    <t>utile di progetto</t>
  </si>
  <si>
    <t>è utile considerare che anche il miglior gestore di questo tipo di progetti deve mettere in conto un 2-3% di imprevisti quali ad esempio: prezzi della frutta, istituti non disponibili a porzionare con il proprio personale, sanzioni, ecc.. Un utile di progetto inferiore al 4-5% dovrebbe destare curiosità</t>
  </si>
  <si>
    <t>VALORE  APPALTO DEL LOTTO _______</t>
  </si>
  <si>
    <t>RIBASSO</t>
  </si>
  <si>
    <t>VALORE  APPALTO LOTTO AL NETTO DEL RIBASSO</t>
  </si>
  <si>
    <t>Prospetto 4.1 - Schema di riferimento per l'analisi dei costi riferiti all'attuazione del Programma A.S.  2016/2017</t>
  </si>
  <si>
    <t>1.1.</t>
  </si>
  <si>
    <t>1.2</t>
  </si>
  <si>
    <t>1.3</t>
  </si>
  <si>
    <t>Prodotto  confezionato da terzi</t>
  </si>
  <si>
    <t>Lavorazione /condizionamento /confezionamento del prodotto</t>
  </si>
  <si>
    <t>1.4</t>
  </si>
  <si>
    <t>Costi per il controllo qualitativo del prodotto</t>
  </si>
  <si>
    <t>Analisi di laboratorio</t>
  </si>
  <si>
    <t>Verifiche  livello maturazione del prodotto</t>
  </si>
  <si>
    <t>1.5</t>
  </si>
  <si>
    <t>Noleggi / logistica / trasporti</t>
  </si>
  <si>
    <t>Opere in subappalto</t>
  </si>
  <si>
    <t>1.6</t>
  </si>
  <si>
    <t>Attrezzature  e materiali di consumo</t>
  </si>
  <si>
    <t>Attrezzature  non ammortizzabili</t>
  </si>
  <si>
    <t>materiali di consumo</t>
  </si>
  <si>
    <t>1.7</t>
  </si>
  <si>
    <t>1.8</t>
  </si>
  <si>
    <t>Altri costi</t>
  </si>
  <si>
    <t>1.9</t>
  </si>
  <si>
    <t>SUBTOTALE 1  (1+2)</t>
  </si>
  <si>
    <t>Oneri finanziari propri del progetto</t>
  </si>
  <si>
    <t>kg</t>
  </si>
  <si>
    <t>n.ro</t>
  </si>
  <si>
    <t>mesi</t>
  </si>
  <si>
    <t>noleggi mensili</t>
  </si>
  <si>
    <t>Attrezzature  ammortizzabili (valore ammortamento)</t>
  </si>
  <si>
    <t>nro</t>
  </si>
  <si>
    <t>Personale  fisso del proponente (in quota parte impegnato sul progetto)</t>
  </si>
  <si>
    <t>SOMMA DEI COSTI   (3+4)</t>
  </si>
  <si>
    <t>UTILE  Di IMPRESA  (8 -5-9+10)</t>
  </si>
  <si>
    <t>Prodotto  o materia  prima : frutta e ortaggi</t>
  </si>
  <si>
    <t>Costi della convenzione con gli istituti scolastici (costo fisso)</t>
  </si>
  <si>
    <t>Costi della convenzione con gli istituti scolastici (costo variabile)</t>
  </si>
  <si>
    <t>mesi/gg</t>
  </si>
  <si>
    <t>I costi di lavorazione e di confezionamento possono essere anche inclusi nella voce Materia prima; il proponente ne illustra le motivazioni</t>
  </si>
  <si>
    <t>Per le diverse tipologie di prodotto indicate nell'offerta  tecnica, specificareil costo unitario</t>
  </si>
  <si>
    <t>1.1</t>
  </si>
  <si>
    <t>Rendere nel dettaglio la tipologia di attività</t>
  </si>
  <si>
    <t>Tali specifiche sono state preventivamente descrtti nella relazione tecnica. Rendere il dettaglio finanziario</t>
  </si>
  <si>
    <t>Comunicazione obbligatoria. Rendere il dettaglio previsionale</t>
  </si>
  <si>
    <t xml:space="preserve">Dei beni ammortizzabili occorre indicare la quota di ammortamento relativo al periodo di esecuzione dle progetto </t>
  </si>
  <si>
    <t>Dei beni non ammortizzabili occorre indicare il costo di acquisizione</t>
  </si>
  <si>
    <t>Tali specifiche sono state preventivamente descrtti nella relazione tecnica. Rendere il dettaglio finanziario, limitatamente ai costi derivanti dal progetto</t>
  </si>
  <si>
    <t>Voce previsionale legata alla convenzione con gli istituti scolastici: separare le tipologie dei costi afferenti alla convenzione</t>
  </si>
  <si>
    <t>Rendere nel dettaglio i costi previsionali legati alla gestione del progetto</t>
  </si>
  <si>
    <t>2…</t>
  </si>
  <si>
    <t>Oneri per fidejussioni obbligatorie, assicurazioni obbligatorie  e volontarie, interessi passivi per finanziamento progetto,…</t>
  </si>
  <si>
    <t>4…</t>
  </si>
  <si>
    <t>Le spese generali sono di natura previsionale: indicare la metodologia utilizzata</t>
  </si>
  <si>
    <t>9…</t>
  </si>
  <si>
    <t>Gli oneri di sicurezza sono fissi e non sono soggetti al ribasso</t>
  </si>
  <si>
    <t>10..</t>
  </si>
  <si>
    <t>L'utile di impresa è soggetto ad essere  valutato con riferimento ai valori minimi atti ad verificare la certezza della qualità del servizio reso e della stabilità finanziaria del proponente</t>
  </si>
  <si>
    <t>Personale impiegato nel progetto</t>
  </si>
  <si>
    <t>SOMMA DEI COSTI   (2+3)</t>
  </si>
  <si>
    <t>UTILE  Di IMPRESA  (7 -4-8+9)</t>
  </si>
  <si>
    <t xml:space="preserve">Prospetto 4.1 - Schema di riferimento per l'analisi dei costi riferiti all'attuazione del Programma </t>
  </si>
  <si>
    <t>Trasporti</t>
  </si>
  <si>
    <t>Misure di accompagnamento</t>
  </si>
  <si>
    <t>….</t>
  </si>
  <si>
    <t>Materiali di consumo</t>
  </si>
  <si>
    <t>Personale contrattualizzato ad hoc per il progetto per la distribuzione e le misure di accompagnamernto</t>
  </si>
  <si>
    <t>Costi della convenzione con gli istituti scolastici</t>
  </si>
  <si>
    <t>n.ro porzioni  o kg</t>
  </si>
  <si>
    <t>Prodotto  o materia  prima : frutta e ortaggi, altri prodotti</t>
  </si>
  <si>
    <t>Amm.to macchine  specifiche (1/4 valore acquisto)</t>
  </si>
  <si>
    <t xml:space="preserve">Noleggi </t>
  </si>
  <si>
    <t>gg</t>
  </si>
  <si>
    <t>Lavorazione /condizionamento /confezionamento del prodotto in proprio</t>
  </si>
  <si>
    <t>Noleggi / logistica / trasporti/ Servizi acquisiti da terzi</t>
  </si>
</sst>
</file>

<file path=xl/styles.xml><?xml version="1.0" encoding="utf-8"?>
<styleSheet xmlns="http://schemas.openxmlformats.org/spreadsheetml/2006/main">
  <numFmts count="2">
    <numFmt numFmtId="44" formatCode="_-&quot;€&quot;\ * #,##0.00_-;\-&quot;€&quot;\ * #,##0.00_-;_-&quot;€&quot;\ * &quot;-&quot;??_-;_-@_-"/>
    <numFmt numFmtId="164" formatCode="#,##0.00\ &quot;€&quot;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Border="1"/>
    <xf numFmtId="0" fontId="4" fillId="2" borderId="0" xfId="0" applyFont="1" applyFill="1"/>
    <xf numFmtId="0" fontId="5" fillId="2" borderId="0" xfId="0" applyFont="1" applyFill="1"/>
    <xf numFmtId="0" fontId="2" fillId="3" borderId="0" xfId="0" applyFont="1" applyFill="1"/>
    <xf numFmtId="44" fontId="2" fillId="3" borderId="0" xfId="1" applyFont="1" applyFill="1"/>
    <xf numFmtId="44" fontId="4" fillId="2" borderId="0" xfId="1" applyFont="1" applyFill="1"/>
    <xf numFmtId="0" fontId="3" fillId="0" borderId="2" xfId="0" applyFont="1" applyBorder="1" applyAlignment="1">
      <alignment horizontal="center" vertical="center" wrapText="1"/>
    </xf>
    <xf numFmtId="44" fontId="5" fillId="2" borderId="0" xfId="0" applyNumberFormat="1" applyFont="1" applyFill="1"/>
    <xf numFmtId="44" fontId="4" fillId="2" borderId="0" xfId="0" applyNumberFormat="1" applyFont="1" applyFill="1"/>
    <xf numFmtId="44" fontId="5" fillId="2" borderId="0" xfId="1" applyFont="1" applyFill="1"/>
    <xf numFmtId="10" fontId="3" fillId="0" borderId="2" xfId="2" applyNumberFormat="1" applyFont="1" applyBorder="1" applyAlignment="1">
      <alignment horizontal="center" vertical="center" wrapText="1"/>
    </xf>
    <xf numFmtId="10" fontId="5" fillId="2" borderId="0" xfId="2" applyNumberFormat="1" applyFont="1" applyFill="1"/>
    <xf numFmtId="10" fontId="2" fillId="3" borderId="0" xfId="2" applyNumberFormat="1" applyFont="1" applyFill="1"/>
    <xf numFmtId="10" fontId="0" fillId="0" borderId="0" xfId="2" applyNumberFormat="1" applyFont="1"/>
    <xf numFmtId="0" fontId="0" fillId="0" borderId="1" xfId="0" applyBorder="1"/>
    <xf numFmtId="10" fontId="0" fillId="0" borderId="1" xfId="2" applyNumberFormat="1" applyFont="1" applyBorder="1"/>
    <xf numFmtId="0" fontId="2" fillId="0" borderId="0" xfId="0" applyFont="1"/>
    <xf numFmtId="0" fontId="2" fillId="0" borderId="5" xfId="0" applyFont="1" applyBorder="1"/>
    <xf numFmtId="0" fontId="0" fillId="0" borderId="0" xfId="0" applyAlignment="1">
      <alignment horizontal="left" vertical="center" wrapText="1"/>
    </xf>
    <xf numFmtId="10" fontId="0" fillId="0" borderId="0" xfId="2" applyNumberFormat="1" applyFont="1" applyAlignment="1">
      <alignment horizontal="left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164" fontId="0" fillId="0" borderId="5" xfId="0" applyNumberFormat="1" applyFont="1" applyBorder="1" applyAlignment="1">
      <alignment horizontal="left" vertical="center" wrapText="1"/>
    </xf>
    <xf numFmtId="164" fontId="0" fillId="0" borderId="0" xfId="0" applyNumberFormat="1" applyAlignment="1">
      <alignment horizontal="left" vertical="center" wrapText="1"/>
    </xf>
    <xf numFmtId="44" fontId="0" fillId="0" borderId="0" xfId="1" applyFont="1"/>
    <xf numFmtId="0" fontId="4" fillId="5" borderId="0" xfId="0" applyFont="1" applyFill="1"/>
    <xf numFmtId="0" fontId="5" fillId="5" borderId="0" xfId="0" applyFont="1" applyFill="1"/>
    <xf numFmtId="44" fontId="5" fillId="5" borderId="0" xfId="0" applyNumberFormat="1" applyFont="1" applyFill="1"/>
    <xf numFmtId="10" fontId="5" fillId="5" borderId="0" xfId="2" applyNumberFormat="1" applyFont="1" applyFill="1"/>
    <xf numFmtId="0" fontId="0" fillId="5" borderId="5" xfId="0" applyFill="1" applyBorder="1"/>
    <xf numFmtId="44" fontId="3" fillId="0" borderId="2" xfId="1" applyFont="1" applyBorder="1" applyAlignment="1">
      <alignment horizontal="center" vertical="center" wrapText="1"/>
    </xf>
    <xf numFmtId="44" fontId="0" fillId="0" borderId="0" xfId="1" applyFont="1" applyBorder="1"/>
    <xf numFmtId="44" fontId="5" fillId="5" borderId="0" xfId="1" applyFont="1" applyFill="1"/>
    <xf numFmtId="44" fontId="0" fillId="0" borderId="1" xfId="1" applyFont="1" applyBorder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2" fillId="6" borderId="5" xfId="0" applyFont="1" applyFill="1" applyBorder="1"/>
    <xf numFmtId="0" fontId="7" fillId="0" borderId="0" xfId="0" applyFont="1"/>
    <xf numFmtId="44" fontId="7" fillId="0" borderId="0" xfId="1" applyFont="1"/>
    <xf numFmtId="10" fontId="7" fillId="0" borderId="0" xfId="2" applyNumberFormat="1" applyFont="1"/>
    <xf numFmtId="0" fontId="7" fillId="0" borderId="1" xfId="0" applyFont="1" applyBorder="1"/>
    <xf numFmtId="44" fontId="7" fillId="0" borderId="1" xfId="1" applyFont="1" applyBorder="1"/>
    <xf numFmtId="10" fontId="7" fillId="0" borderId="1" xfId="2" applyNumberFormat="1" applyFont="1" applyBorder="1"/>
    <xf numFmtId="0" fontId="7" fillId="0" borderId="0" xfId="0" applyFont="1" applyAlignment="1">
      <alignment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/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</cellXfs>
  <cellStyles count="3">
    <cellStyle name="Normale" xfId="0" builtinId="0"/>
    <cellStyle name="Percentuale" xfId="2" builtinId="5"/>
    <cellStyle name="Valuta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3"/>
  <sheetViews>
    <sheetView tabSelected="1" view="pageBreakPreview" zoomScaleNormal="40" zoomScaleSheetLayoutView="100" workbookViewId="0"/>
  </sheetViews>
  <sheetFormatPr defaultRowHeight="14.4"/>
  <cols>
    <col min="1" max="1" width="1.44140625" customWidth="1"/>
    <col min="2" max="2" width="5" customWidth="1"/>
    <col min="3" max="3" width="44.44140625" customWidth="1"/>
    <col min="4" max="4" width="10" customWidth="1"/>
    <col min="6" max="6" width="12.21875" style="26" customWidth="1"/>
    <col min="7" max="7" width="18.109375" customWidth="1"/>
    <col min="8" max="8" width="9.77734375" style="14" bestFit="1" customWidth="1"/>
    <col min="9" max="9" width="1.109375" customWidth="1"/>
  </cols>
  <sheetData>
    <row r="1" spans="1:11">
      <c r="B1" s="17" t="s">
        <v>119</v>
      </c>
    </row>
    <row r="2" spans="1:11" ht="26.4">
      <c r="A2" s="1"/>
      <c r="B2" s="7" t="s">
        <v>0</v>
      </c>
      <c r="C2" s="7" t="s">
        <v>11</v>
      </c>
      <c r="D2" s="7" t="s">
        <v>1</v>
      </c>
      <c r="E2" s="7" t="s">
        <v>2</v>
      </c>
      <c r="F2" s="32" t="s">
        <v>12</v>
      </c>
      <c r="G2" s="7" t="s">
        <v>3</v>
      </c>
      <c r="H2" s="11" t="s">
        <v>4</v>
      </c>
      <c r="I2" s="1"/>
      <c r="J2" s="1"/>
      <c r="K2" s="1"/>
    </row>
    <row r="3" spans="1:11" ht="5.4" customHeight="1"/>
    <row r="4" spans="1:11">
      <c r="B4" s="31">
        <v>1</v>
      </c>
      <c r="C4" s="2" t="s">
        <v>5</v>
      </c>
      <c r="D4" s="3"/>
      <c r="E4" s="3"/>
      <c r="F4" s="10"/>
      <c r="G4" s="9">
        <f>+G6+G12+G18+G24+G30+G36+G42+G48</f>
        <v>0</v>
      </c>
      <c r="H4" s="12" t="e">
        <f>+G4/$G$60</f>
        <v>#DIV/0!</v>
      </c>
    </row>
    <row r="5" spans="1:11" ht="6" customHeight="1"/>
    <row r="6" spans="1:11">
      <c r="B6" s="38" t="s">
        <v>62</v>
      </c>
      <c r="C6" s="4" t="s">
        <v>127</v>
      </c>
      <c r="D6" s="4"/>
      <c r="E6" s="4"/>
      <c r="F6" s="5"/>
      <c r="G6" s="5">
        <f>SUM(G7:G11)</f>
        <v>0</v>
      </c>
      <c r="H6" s="13" t="e">
        <f>+G6/$G$60</f>
        <v>#DIV/0!</v>
      </c>
    </row>
    <row r="7" spans="1:11" s="39" customFormat="1" ht="20.399999999999999">
      <c r="B7" s="46">
        <v>1</v>
      </c>
      <c r="D7" s="47" t="s">
        <v>126</v>
      </c>
      <c r="F7" s="40"/>
      <c r="G7" s="40">
        <f t="shared" ref="G7" si="0">+E7*F7</f>
        <v>0</v>
      </c>
      <c r="H7" s="41"/>
    </row>
    <row r="8" spans="1:11" s="39" customFormat="1" ht="20.399999999999999">
      <c r="B8" s="46">
        <v>2</v>
      </c>
      <c r="D8" s="47" t="s">
        <v>126</v>
      </c>
      <c r="F8" s="40"/>
      <c r="G8" s="40">
        <f>+E8*F8</f>
        <v>0</v>
      </c>
      <c r="H8" s="41"/>
    </row>
    <row r="9" spans="1:11" s="39" customFormat="1" ht="20.399999999999999">
      <c r="B9" s="46">
        <v>3</v>
      </c>
      <c r="D9" s="47" t="s">
        <v>126</v>
      </c>
      <c r="F9" s="40"/>
      <c r="G9" s="40">
        <f t="shared" ref="G9:G53" si="1">+E9*F9</f>
        <v>0</v>
      </c>
      <c r="H9" s="41"/>
    </row>
    <row r="10" spans="1:11" s="39" customFormat="1" ht="20.399999999999999">
      <c r="B10" s="46">
        <v>4</v>
      </c>
      <c r="D10" s="47" t="s">
        <v>126</v>
      </c>
      <c r="F10" s="40"/>
      <c r="G10" s="40">
        <f t="shared" si="1"/>
        <v>0</v>
      </c>
      <c r="H10" s="41"/>
    </row>
    <row r="11" spans="1:11" s="39" customFormat="1" ht="20.399999999999999">
      <c r="B11" s="46">
        <v>5</v>
      </c>
      <c r="D11" s="47" t="s">
        <v>126</v>
      </c>
      <c r="F11" s="40"/>
      <c r="G11" s="40">
        <f t="shared" si="1"/>
        <v>0</v>
      </c>
      <c r="H11" s="41"/>
    </row>
    <row r="12" spans="1:11">
      <c r="B12" s="38" t="s">
        <v>63</v>
      </c>
      <c r="C12" s="4" t="s">
        <v>131</v>
      </c>
      <c r="D12" s="4"/>
      <c r="E12" s="4"/>
      <c r="F12" s="5"/>
      <c r="G12" s="5">
        <f>SUM(G13:G17)</f>
        <v>0</v>
      </c>
      <c r="H12" s="13" t="e">
        <f>+G12/$G$60</f>
        <v>#DIV/0!</v>
      </c>
    </row>
    <row r="13" spans="1:11" s="39" customFormat="1" ht="12">
      <c r="B13" s="46">
        <v>1</v>
      </c>
      <c r="F13" s="40"/>
      <c r="G13" s="40">
        <f t="shared" si="1"/>
        <v>0</v>
      </c>
      <c r="H13" s="41"/>
    </row>
    <row r="14" spans="1:11" s="39" customFormat="1" ht="12">
      <c r="B14" s="46">
        <v>2</v>
      </c>
      <c r="F14" s="40"/>
      <c r="G14" s="40">
        <f t="shared" si="1"/>
        <v>0</v>
      </c>
      <c r="H14" s="41"/>
    </row>
    <row r="15" spans="1:11" s="39" customFormat="1" ht="12">
      <c r="B15" s="46">
        <v>3</v>
      </c>
      <c r="F15" s="40"/>
      <c r="G15" s="40">
        <f t="shared" si="1"/>
        <v>0</v>
      </c>
      <c r="H15" s="41"/>
    </row>
    <row r="16" spans="1:11" s="39" customFormat="1" ht="12">
      <c r="B16" s="46">
        <v>4</v>
      </c>
      <c r="C16" s="48"/>
      <c r="F16" s="40"/>
      <c r="G16" s="40">
        <f t="shared" si="1"/>
        <v>0</v>
      </c>
      <c r="H16" s="41"/>
    </row>
    <row r="17" spans="2:8" s="39" customFormat="1" ht="12">
      <c r="B17" s="46">
        <v>5</v>
      </c>
      <c r="F17" s="40"/>
      <c r="G17" s="40">
        <f t="shared" si="1"/>
        <v>0</v>
      </c>
      <c r="H17" s="41"/>
    </row>
    <row r="18" spans="2:8">
      <c r="B18" s="38" t="s">
        <v>64</v>
      </c>
      <c r="C18" s="4" t="s">
        <v>68</v>
      </c>
      <c r="D18" s="4"/>
      <c r="E18" s="4"/>
      <c r="F18" s="5"/>
      <c r="G18" s="5">
        <f>SUM(G19:G23)</f>
        <v>0</v>
      </c>
      <c r="H18" s="13" t="e">
        <f>+G18/$G$60</f>
        <v>#DIV/0!</v>
      </c>
    </row>
    <row r="19" spans="2:8" s="39" customFormat="1" ht="12">
      <c r="B19" s="46">
        <v>1</v>
      </c>
      <c r="C19" s="39" t="s">
        <v>69</v>
      </c>
      <c r="D19" s="39" t="s">
        <v>85</v>
      </c>
      <c r="F19" s="40"/>
      <c r="G19" s="40">
        <f t="shared" si="1"/>
        <v>0</v>
      </c>
      <c r="H19" s="41"/>
    </row>
    <row r="20" spans="2:8" s="39" customFormat="1" ht="12">
      <c r="B20" s="46">
        <v>2</v>
      </c>
      <c r="C20" s="39" t="s">
        <v>70</v>
      </c>
      <c r="D20" s="39" t="s">
        <v>85</v>
      </c>
      <c r="F20" s="40"/>
      <c r="G20" s="40">
        <f t="shared" si="1"/>
        <v>0</v>
      </c>
      <c r="H20" s="41"/>
    </row>
    <row r="21" spans="2:8" s="39" customFormat="1" ht="12">
      <c r="B21" s="46">
        <v>3</v>
      </c>
      <c r="C21" s="39" t="s">
        <v>128</v>
      </c>
      <c r="F21" s="40"/>
      <c r="G21" s="40">
        <f t="shared" si="1"/>
        <v>0</v>
      </c>
      <c r="H21" s="41"/>
    </row>
    <row r="22" spans="2:8" s="39" customFormat="1" ht="12">
      <c r="B22" s="46">
        <v>4</v>
      </c>
      <c r="F22" s="40"/>
      <c r="G22" s="40">
        <f t="shared" si="1"/>
        <v>0</v>
      </c>
      <c r="H22" s="41"/>
    </row>
    <row r="23" spans="2:8" s="39" customFormat="1" ht="12">
      <c r="B23" s="46">
        <v>5</v>
      </c>
      <c r="F23" s="40"/>
      <c r="G23" s="40">
        <f t="shared" si="1"/>
        <v>0</v>
      </c>
      <c r="H23" s="41"/>
    </row>
    <row r="24" spans="2:8">
      <c r="B24" s="38" t="s">
        <v>67</v>
      </c>
      <c r="C24" s="4" t="s">
        <v>132</v>
      </c>
      <c r="D24" s="4"/>
      <c r="E24" s="4"/>
      <c r="F24" s="5"/>
      <c r="G24" s="5">
        <f>SUM(G25:G29)</f>
        <v>0</v>
      </c>
      <c r="H24" s="13" t="e">
        <f>+G24/$G$60</f>
        <v>#DIV/0!</v>
      </c>
    </row>
    <row r="25" spans="2:8" s="39" customFormat="1" ht="12">
      <c r="B25" s="46">
        <v>1</v>
      </c>
      <c r="C25" s="39" t="s">
        <v>129</v>
      </c>
      <c r="D25" s="39" t="s">
        <v>130</v>
      </c>
      <c r="F25" s="40"/>
      <c r="G25" s="40">
        <f t="shared" si="1"/>
        <v>0</v>
      </c>
      <c r="H25" s="41"/>
    </row>
    <row r="26" spans="2:8" s="39" customFormat="1" ht="12">
      <c r="B26" s="46">
        <v>2</v>
      </c>
      <c r="F26" s="40"/>
      <c r="G26" s="40">
        <f t="shared" si="1"/>
        <v>0</v>
      </c>
      <c r="H26" s="41"/>
    </row>
    <row r="27" spans="2:8" s="39" customFormat="1" ht="12">
      <c r="B27" s="46">
        <v>3</v>
      </c>
      <c r="F27" s="40"/>
      <c r="G27" s="40">
        <f t="shared" si="1"/>
        <v>0</v>
      </c>
      <c r="H27" s="41"/>
    </row>
    <row r="28" spans="2:8" s="39" customFormat="1" ht="12">
      <c r="B28" s="46">
        <v>4</v>
      </c>
      <c r="F28" s="40"/>
      <c r="G28" s="40">
        <f t="shared" si="1"/>
        <v>0</v>
      </c>
      <c r="H28" s="41"/>
    </row>
    <row r="29" spans="2:8" s="39" customFormat="1" ht="12">
      <c r="B29" s="46">
        <v>5</v>
      </c>
      <c r="F29" s="40"/>
      <c r="G29" s="40">
        <f t="shared" si="1"/>
        <v>0</v>
      </c>
      <c r="H29" s="41"/>
    </row>
    <row r="30" spans="2:8">
      <c r="B30" s="38" t="s">
        <v>71</v>
      </c>
      <c r="C30" s="4" t="s">
        <v>73</v>
      </c>
      <c r="D30" s="4"/>
      <c r="E30" s="4"/>
      <c r="F30" s="5"/>
      <c r="G30" s="5">
        <f>SUM(G31:G35)</f>
        <v>0</v>
      </c>
      <c r="H30" s="13" t="e">
        <f>+G30/$G$60</f>
        <v>#DIV/0!</v>
      </c>
    </row>
    <row r="31" spans="2:8" s="39" customFormat="1" ht="12">
      <c r="B31" s="46">
        <v>1</v>
      </c>
      <c r="C31" s="39" t="s">
        <v>65</v>
      </c>
      <c r="D31" s="39">
        <v>1</v>
      </c>
      <c r="F31" s="40"/>
      <c r="G31" s="40">
        <f t="shared" si="1"/>
        <v>0</v>
      </c>
      <c r="H31" s="41"/>
    </row>
    <row r="32" spans="2:8" s="39" customFormat="1" ht="12">
      <c r="B32" s="46">
        <v>2</v>
      </c>
      <c r="C32" s="39" t="s">
        <v>120</v>
      </c>
      <c r="D32" s="39">
        <v>2</v>
      </c>
      <c r="F32" s="40"/>
      <c r="G32" s="40">
        <f t="shared" si="1"/>
        <v>0</v>
      </c>
      <c r="H32" s="41"/>
    </row>
    <row r="33" spans="2:8" s="39" customFormat="1" ht="12">
      <c r="B33" s="46">
        <v>3</v>
      </c>
      <c r="F33" s="40"/>
      <c r="G33" s="40">
        <f t="shared" si="1"/>
        <v>0</v>
      </c>
      <c r="H33" s="41"/>
    </row>
    <row r="34" spans="2:8" s="39" customFormat="1" ht="12">
      <c r="B34" s="46">
        <v>4</v>
      </c>
      <c r="C34" s="39" t="s">
        <v>122</v>
      </c>
      <c r="F34" s="40"/>
      <c r="G34" s="40">
        <f t="shared" si="1"/>
        <v>0</v>
      </c>
      <c r="H34" s="41"/>
    </row>
    <row r="35" spans="2:8" s="39" customFormat="1" ht="12">
      <c r="B35" s="46">
        <v>5</v>
      </c>
      <c r="F35" s="40"/>
      <c r="G35" s="40">
        <f t="shared" si="1"/>
        <v>0</v>
      </c>
      <c r="H35" s="41"/>
    </row>
    <row r="36" spans="2:8">
      <c r="B36" s="38" t="s">
        <v>74</v>
      </c>
      <c r="C36" s="4" t="s">
        <v>75</v>
      </c>
      <c r="D36" s="4"/>
      <c r="E36" s="4"/>
      <c r="F36" s="5"/>
      <c r="G36" s="5">
        <f>SUM(G37:G41)</f>
        <v>0</v>
      </c>
      <c r="H36" s="13" t="e">
        <f>+G36/$G$60</f>
        <v>#DIV/0!</v>
      </c>
    </row>
    <row r="37" spans="2:8" s="39" customFormat="1" ht="12">
      <c r="B37" s="46">
        <v>1</v>
      </c>
      <c r="C37" s="39" t="s">
        <v>88</v>
      </c>
      <c r="F37" s="40"/>
      <c r="G37" s="40">
        <f t="shared" si="1"/>
        <v>0</v>
      </c>
      <c r="H37" s="41"/>
    </row>
    <row r="38" spans="2:8" s="39" customFormat="1" ht="12">
      <c r="B38" s="46">
        <v>2</v>
      </c>
      <c r="C38" s="39" t="s">
        <v>76</v>
      </c>
      <c r="F38" s="40"/>
      <c r="G38" s="40">
        <f t="shared" si="1"/>
        <v>0</v>
      </c>
      <c r="H38" s="41"/>
    </row>
    <row r="39" spans="2:8" s="39" customFormat="1" ht="12">
      <c r="B39" s="46">
        <v>3</v>
      </c>
      <c r="C39" s="39" t="s">
        <v>123</v>
      </c>
      <c r="D39" s="39" t="s">
        <v>89</v>
      </c>
      <c r="F39" s="40"/>
      <c r="G39" s="40">
        <f t="shared" si="1"/>
        <v>0</v>
      </c>
      <c r="H39" s="41"/>
    </row>
    <row r="40" spans="2:8" s="39" customFormat="1" ht="12">
      <c r="B40" s="46">
        <v>4</v>
      </c>
      <c r="F40" s="40"/>
      <c r="G40" s="40">
        <f t="shared" si="1"/>
        <v>0</v>
      </c>
      <c r="H40" s="41"/>
    </row>
    <row r="41" spans="2:8" s="39" customFormat="1" ht="12">
      <c r="B41" s="46">
        <v>5</v>
      </c>
      <c r="F41" s="40"/>
      <c r="G41" s="40">
        <f t="shared" si="1"/>
        <v>0</v>
      </c>
      <c r="H41" s="41"/>
    </row>
    <row r="42" spans="2:8">
      <c r="B42" s="38" t="s">
        <v>79</v>
      </c>
      <c r="C42" s="4" t="s">
        <v>80</v>
      </c>
      <c r="D42" s="4"/>
      <c r="E42" s="4"/>
      <c r="F42" s="5"/>
      <c r="G42" s="5">
        <f>SUM(G43:G47)</f>
        <v>0</v>
      </c>
      <c r="H42" s="13" t="e">
        <f>+G42/$G$60</f>
        <v>#DIV/0!</v>
      </c>
    </row>
    <row r="43" spans="2:8" s="39" customFormat="1" ht="12">
      <c r="B43" s="46">
        <v>1</v>
      </c>
      <c r="C43" s="39" t="s">
        <v>125</v>
      </c>
      <c r="D43" s="39" t="s">
        <v>89</v>
      </c>
      <c r="F43" s="40"/>
      <c r="G43" s="40">
        <f t="shared" si="1"/>
        <v>0</v>
      </c>
      <c r="H43" s="41"/>
    </row>
    <row r="44" spans="2:8" s="39" customFormat="1" ht="12">
      <c r="B44" s="46">
        <v>2</v>
      </c>
      <c r="C44" s="39" t="s">
        <v>121</v>
      </c>
      <c r="D44" s="39" t="s">
        <v>89</v>
      </c>
      <c r="F44" s="40"/>
      <c r="G44" s="40">
        <f t="shared" si="1"/>
        <v>0</v>
      </c>
      <c r="H44" s="41"/>
    </row>
    <row r="45" spans="2:8" s="39" customFormat="1" ht="12">
      <c r="B45" s="46">
        <v>3</v>
      </c>
      <c r="F45" s="40"/>
      <c r="G45" s="40">
        <f t="shared" si="1"/>
        <v>0</v>
      </c>
      <c r="H45" s="41"/>
    </row>
    <row r="46" spans="2:8" s="39" customFormat="1" ht="12">
      <c r="B46" s="46">
        <v>4</v>
      </c>
      <c r="F46" s="40"/>
      <c r="G46" s="40">
        <f t="shared" si="1"/>
        <v>0</v>
      </c>
      <c r="H46" s="41"/>
    </row>
    <row r="47" spans="2:8" s="39" customFormat="1" ht="12">
      <c r="B47" s="46">
        <v>5</v>
      </c>
      <c r="F47" s="40"/>
      <c r="G47" s="40">
        <f t="shared" si="1"/>
        <v>0</v>
      </c>
      <c r="H47" s="41"/>
    </row>
    <row r="48" spans="2:8">
      <c r="B48" s="38" t="s">
        <v>81</v>
      </c>
      <c r="C48" s="4" t="s">
        <v>116</v>
      </c>
      <c r="D48" s="4"/>
      <c r="E48" s="4"/>
      <c r="F48" s="5"/>
      <c r="G48" s="5">
        <f>SUM(G49:G53)</f>
        <v>0</v>
      </c>
      <c r="H48" s="13" t="e">
        <f>+G48/$G$60</f>
        <v>#DIV/0!</v>
      </c>
    </row>
    <row r="49" spans="2:8" s="39" customFormat="1" ht="24">
      <c r="B49" s="46">
        <v>1</v>
      </c>
      <c r="C49" s="45" t="s">
        <v>90</v>
      </c>
      <c r="D49" s="39" t="s">
        <v>86</v>
      </c>
      <c r="F49" s="40"/>
      <c r="G49" s="40">
        <f t="shared" si="1"/>
        <v>0</v>
      </c>
      <c r="H49" s="41"/>
    </row>
    <row r="50" spans="2:8" s="39" customFormat="1" ht="24">
      <c r="B50" s="46">
        <f>+B49+1</f>
        <v>2</v>
      </c>
      <c r="C50" s="45" t="s">
        <v>124</v>
      </c>
      <c r="D50" s="39" t="s">
        <v>96</v>
      </c>
      <c r="F50" s="40"/>
      <c r="G50" s="40">
        <f t="shared" si="1"/>
        <v>0</v>
      </c>
      <c r="H50" s="41"/>
    </row>
    <row r="51" spans="2:8" s="39" customFormat="1" ht="12">
      <c r="B51" s="46">
        <f t="shared" ref="B51:B52" si="2">+B50+1</f>
        <v>3</v>
      </c>
      <c r="F51" s="40"/>
      <c r="G51" s="40">
        <f t="shared" si="1"/>
        <v>0</v>
      </c>
      <c r="H51" s="41"/>
    </row>
    <row r="52" spans="2:8" s="39" customFormat="1" ht="12">
      <c r="B52" s="46">
        <f t="shared" si="2"/>
        <v>4</v>
      </c>
      <c r="F52" s="40"/>
      <c r="G52" s="40">
        <f t="shared" si="1"/>
        <v>0</v>
      </c>
      <c r="H52" s="41"/>
    </row>
    <row r="53" spans="2:8" s="39" customFormat="1" ht="12">
      <c r="B53" s="46">
        <v>5</v>
      </c>
      <c r="F53" s="40"/>
      <c r="G53" s="40">
        <f t="shared" si="1"/>
        <v>0</v>
      </c>
      <c r="H53" s="41"/>
    </row>
    <row r="54" spans="2:8">
      <c r="B54" s="31">
        <v>3</v>
      </c>
      <c r="C54" s="2" t="s">
        <v>9</v>
      </c>
      <c r="D54" s="3"/>
      <c r="E54" s="3"/>
      <c r="F54" s="10"/>
      <c r="G54" s="10">
        <f>SUM(G55:G59)</f>
        <v>0</v>
      </c>
      <c r="H54" s="12" t="e">
        <f>+G54/$G$60</f>
        <v>#DIV/0!</v>
      </c>
    </row>
    <row r="55" spans="2:8" s="39" customFormat="1" ht="12">
      <c r="B55" s="46">
        <v>1</v>
      </c>
      <c r="C55" s="39" t="s">
        <v>8</v>
      </c>
      <c r="F55" s="40"/>
      <c r="G55" s="40"/>
      <c r="H55" s="41"/>
    </row>
    <row r="56" spans="2:8" s="39" customFormat="1" ht="12">
      <c r="B56" s="46">
        <v>2</v>
      </c>
      <c r="C56" s="39" t="s">
        <v>83</v>
      </c>
      <c r="F56" s="40"/>
      <c r="G56" s="40"/>
      <c r="H56" s="41"/>
    </row>
    <row r="57" spans="2:8" s="39" customFormat="1" ht="12">
      <c r="B57" s="46">
        <v>3</v>
      </c>
      <c r="C57" s="39" t="s">
        <v>19</v>
      </c>
      <c r="F57" s="40"/>
      <c r="G57" s="40"/>
      <c r="H57" s="41"/>
    </row>
    <row r="58" spans="2:8" s="39" customFormat="1" ht="12">
      <c r="B58" s="46">
        <v>4</v>
      </c>
      <c r="F58" s="40"/>
      <c r="G58" s="40"/>
      <c r="H58" s="41"/>
    </row>
    <row r="59" spans="2:8" s="39" customFormat="1" ht="12">
      <c r="B59" s="46">
        <v>5</v>
      </c>
      <c r="F59" s="40"/>
      <c r="G59" s="40"/>
      <c r="H59" s="41"/>
    </row>
    <row r="60" spans="2:8">
      <c r="B60" s="31">
        <v>4</v>
      </c>
      <c r="C60" s="2" t="s">
        <v>117</v>
      </c>
      <c r="D60" s="3"/>
      <c r="E60" s="3"/>
      <c r="F60" s="10"/>
      <c r="G60" s="8">
        <f>+G4+G54</f>
        <v>0</v>
      </c>
      <c r="H60" s="12" t="e">
        <f>+G60/G66</f>
        <v>#DIV/0!</v>
      </c>
    </row>
    <row r="61" spans="2:8" s="39" customFormat="1" ht="12">
      <c r="F61" s="40"/>
      <c r="G61" s="40"/>
      <c r="H61" s="41"/>
    </row>
    <row r="62" spans="2:8">
      <c r="B62" s="31">
        <v>5</v>
      </c>
      <c r="C62" s="2" t="s">
        <v>58</v>
      </c>
      <c r="D62" s="3"/>
      <c r="E62" s="3"/>
      <c r="F62" s="10"/>
      <c r="G62" s="8"/>
      <c r="H62" s="12"/>
    </row>
    <row r="63" spans="2:8" s="39" customFormat="1" ht="12">
      <c r="F63" s="40"/>
      <c r="G63" s="40"/>
      <c r="H63" s="41"/>
    </row>
    <row r="64" spans="2:8">
      <c r="B64" s="31">
        <v>6</v>
      </c>
      <c r="C64" s="2" t="s">
        <v>59</v>
      </c>
      <c r="D64" s="3"/>
      <c r="E64" s="3"/>
      <c r="F64" s="10"/>
      <c r="G64" s="8">
        <f>+G62*H64</f>
        <v>0</v>
      </c>
      <c r="H64" s="12"/>
    </row>
    <row r="65" spans="2:8" s="39" customFormat="1" ht="12">
      <c r="F65" s="40"/>
      <c r="G65" s="40"/>
      <c r="H65" s="41"/>
    </row>
    <row r="66" spans="2:8">
      <c r="B66" s="31">
        <v>7</v>
      </c>
      <c r="C66" s="2" t="s">
        <v>60</v>
      </c>
      <c r="D66" s="3"/>
      <c r="E66" s="3"/>
      <c r="F66" s="10"/>
      <c r="G66" s="8">
        <f>+G62-G64</f>
        <v>0</v>
      </c>
      <c r="H66" s="12"/>
    </row>
    <row r="67" spans="2:8" s="39" customFormat="1" ht="12">
      <c r="F67" s="40"/>
      <c r="G67" s="40"/>
      <c r="H67" s="41"/>
    </row>
    <row r="68" spans="2:8">
      <c r="B68" s="31">
        <v>8</v>
      </c>
      <c r="C68" s="2" t="s">
        <v>20</v>
      </c>
      <c r="D68" s="3"/>
      <c r="E68" s="3"/>
      <c r="F68" s="10"/>
      <c r="G68" s="10"/>
      <c r="H68" s="12" t="e">
        <f>+G68/G66</f>
        <v>#DIV/0!</v>
      </c>
    </row>
    <row r="69" spans="2:8" s="39" customFormat="1" ht="12">
      <c r="F69" s="40"/>
      <c r="G69" s="40"/>
      <c r="H69" s="41"/>
    </row>
    <row r="70" spans="2:8">
      <c r="B70" s="31">
        <v>9</v>
      </c>
      <c r="C70" s="2" t="s">
        <v>7</v>
      </c>
      <c r="D70" s="3"/>
      <c r="E70" s="3"/>
      <c r="F70" s="10"/>
      <c r="G70" s="10">
        <v>0</v>
      </c>
      <c r="H70" s="12"/>
    </row>
    <row r="71" spans="2:8" s="39" customFormat="1" ht="12">
      <c r="F71" s="40"/>
      <c r="G71" s="40"/>
      <c r="H71" s="41"/>
    </row>
    <row r="72" spans="2:8">
      <c r="B72" s="31">
        <v>10</v>
      </c>
      <c r="C72" s="27" t="s">
        <v>118</v>
      </c>
      <c r="D72" s="28"/>
      <c r="E72" s="28"/>
      <c r="F72" s="34"/>
      <c r="G72" s="29">
        <f>+G66-G60-G68+G70</f>
        <v>0</v>
      </c>
      <c r="H72" s="30" t="e">
        <f>+G72/G66</f>
        <v>#DIV/0!</v>
      </c>
    </row>
    <row r="73" spans="2:8" s="39" customFormat="1" ht="4.2" customHeight="1">
      <c r="B73" s="42"/>
      <c r="C73" s="42"/>
      <c r="D73" s="42"/>
      <c r="E73" s="42"/>
      <c r="F73" s="43"/>
      <c r="G73" s="43"/>
      <c r="H73" s="44"/>
    </row>
  </sheetData>
  <pageMargins left="0.70866141732283472" right="0.70866141732283472" top="0.74803149606299213" bottom="0.74803149606299213" header="0.31496062992125984" footer="0.31496062992125984"/>
  <pageSetup paperSize="9" scale="74" orientation="portrait" horizontalDpi="300" verticalDpi="300" r:id="rId1"/>
  <rowBreaks count="1" manualBreakCount="1"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5"/>
  <sheetViews>
    <sheetView topLeftCell="B1" zoomScale="115" zoomScaleNormal="115" workbookViewId="0">
      <selection activeCell="B1" sqref="B1:G2"/>
    </sheetView>
  </sheetViews>
  <sheetFormatPr defaultRowHeight="14.4"/>
  <cols>
    <col min="1" max="1" width="2.6640625" customWidth="1"/>
    <col min="2" max="2" width="5" customWidth="1"/>
    <col min="3" max="3" width="55.109375" customWidth="1"/>
    <col min="6" max="6" width="12.21875" style="26" customWidth="1"/>
    <col min="7" max="7" width="18.109375" customWidth="1"/>
    <col min="8" max="8" width="8.88671875" style="14"/>
  </cols>
  <sheetData>
    <row r="1" spans="1:11">
      <c r="B1" s="17" t="s">
        <v>61</v>
      </c>
    </row>
    <row r="3" spans="1:11" ht="25.95" customHeight="1">
      <c r="A3" s="1"/>
      <c r="B3" s="7" t="s">
        <v>0</v>
      </c>
      <c r="C3" s="7" t="s">
        <v>11</v>
      </c>
      <c r="D3" s="7" t="s">
        <v>1</v>
      </c>
      <c r="E3" s="7" t="s">
        <v>2</v>
      </c>
      <c r="F3" s="32" t="s">
        <v>12</v>
      </c>
      <c r="G3" s="7" t="s">
        <v>3</v>
      </c>
      <c r="H3" s="11" t="s">
        <v>4</v>
      </c>
      <c r="I3" s="1"/>
      <c r="J3" s="1"/>
      <c r="K3" s="1"/>
    </row>
    <row r="5" spans="1:11">
      <c r="B5" s="31">
        <v>1</v>
      </c>
      <c r="C5" s="2" t="s">
        <v>5</v>
      </c>
      <c r="D5" s="3"/>
      <c r="E5" s="3"/>
      <c r="F5" s="10"/>
      <c r="G5" s="9">
        <f>+G7+G13+G19+G25+G31+G37+G43+G49+G55</f>
        <v>3241600</v>
      </c>
      <c r="H5" s="12">
        <f>+G5/$G$76</f>
        <v>0.9446322415199907</v>
      </c>
    </row>
    <row r="7" spans="1:11">
      <c r="B7" t="s">
        <v>62</v>
      </c>
      <c r="C7" s="4" t="s">
        <v>93</v>
      </c>
      <c r="D7" s="4"/>
      <c r="E7" s="4"/>
      <c r="F7" s="5"/>
      <c r="G7" s="5">
        <f>SUM(G8:G12)</f>
        <v>530000</v>
      </c>
      <c r="H7" s="13">
        <f>+G7/$G$76</f>
        <v>0.15444690523371021</v>
      </c>
    </row>
    <row r="8" spans="1:11">
      <c r="B8">
        <v>1</v>
      </c>
      <c r="D8" t="s">
        <v>84</v>
      </c>
      <c r="E8">
        <v>350000</v>
      </c>
      <c r="F8" s="26">
        <v>0.8</v>
      </c>
      <c r="G8" s="26">
        <f t="shared" ref="G8" si="0">+E8*F8</f>
        <v>280000</v>
      </c>
    </row>
    <row r="9" spans="1:11">
      <c r="B9">
        <v>2</v>
      </c>
      <c r="D9" t="s">
        <v>84</v>
      </c>
      <c r="E9">
        <v>450000</v>
      </c>
      <c r="F9" s="26">
        <v>0.4</v>
      </c>
      <c r="G9" s="26">
        <f>+E9*F9</f>
        <v>180000</v>
      </c>
    </row>
    <row r="10" spans="1:11">
      <c r="B10">
        <v>3</v>
      </c>
      <c r="D10" t="s">
        <v>84</v>
      </c>
      <c r="E10">
        <v>350000</v>
      </c>
      <c r="F10" s="26">
        <v>0.2</v>
      </c>
      <c r="G10" s="26">
        <f t="shared" ref="G10:G67" si="1">+E10*F10</f>
        <v>70000</v>
      </c>
    </row>
    <row r="11" spans="1:11">
      <c r="B11">
        <v>4</v>
      </c>
      <c r="G11" s="26">
        <f t="shared" si="1"/>
        <v>0</v>
      </c>
    </row>
    <row r="12" spans="1:11">
      <c r="B12">
        <v>5</v>
      </c>
      <c r="G12" s="26">
        <f t="shared" si="1"/>
        <v>0</v>
      </c>
    </row>
    <row r="13" spans="1:11">
      <c r="B13" t="s">
        <v>63</v>
      </c>
      <c r="C13" s="4" t="s">
        <v>66</v>
      </c>
      <c r="D13" s="4"/>
      <c r="E13" s="4"/>
      <c r="F13" s="5"/>
      <c r="G13" s="5">
        <f>SUM(G14:G18)</f>
        <v>231000</v>
      </c>
      <c r="H13" s="13">
        <f>+G13/$G$76</f>
        <v>6.7315537941485024E-2</v>
      </c>
    </row>
    <row r="14" spans="1:11">
      <c r="B14">
        <v>1</v>
      </c>
      <c r="D14" t="s">
        <v>85</v>
      </c>
      <c r="E14">
        <v>110000</v>
      </c>
      <c r="F14" s="26">
        <v>0.15</v>
      </c>
      <c r="G14" s="26">
        <f t="shared" si="1"/>
        <v>16500</v>
      </c>
    </row>
    <row r="15" spans="1:11">
      <c r="B15">
        <v>2</v>
      </c>
      <c r="D15" t="s">
        <v>85</v>
      </c>
      <c r="E15">
        <v>110000</v>
      </c>
      <c r="F15" s="26">
        <v>0.3</v>
      </c>
      <c r="G15" s="26">
        <f t="shared" si="1"/>
        <v>33000</v>
      </c>
    </row>
    <row r="16" spans="1:11">
      <c r="B16">
        <v>3</v>
      </c>
      <c r="D16" t="s">
        <v>85</v>
      </c>
      <c r="E16">
        <v>110000</v>
      </c>
      <c r="F16" s="26">
        <v>0.9</v>
      </c>
      <c r="G16" s="26">
        <f t="shared" si="1"/>
        <v>99000</v>
      </c>
    </row>
    <row r="17" spans="2:8">
      <c r="B17">
        <v>4</v>
      </c>
      <c r="D17" t="s">
        <v>85</v>
      </c>
      <c r="E17">
        <v>110000</v>
      </c>
      <c r="F17" s="26">
        <v>0.75</v>
      </c>
      <c r="G17" s="26">
        <f t="shared" si="1"/>
        <v>82500</v>
      </c>
    </row>
    <row r="18" spans="2:8">
      <c r="B18">
        <v>5</v>
      </c>
      <c r="G18" s="26">
        <f t="shared" si="1"/>
        <v>0</v>
      </c>
    </row>
    <row r="19" spans="2:8">
      <c r="B19" t="s">
        <v>64</v>
      </c>
      <c r="C19" s="4" t="s">
        <v>65</v>
      </c>
      <c r="D19" s="4"/>
      <c r="E19" s="4"/>
      <c r="F19" s="5"/>
      <c r="G19" s="5">
        <f>SUM(G20:G24)</f>
        <v>49500</v>
      </c>
      <c r="H19" s="13">
        <f>+G19/$G$76</f>
        <v>1.4424758130318219E-2</v>
      </c>
    </row>
    <row r="20" spans="2:8">
      <c r="B20">
        <v>1</v>
      </c>
      <c r="D20" t="s">
        <v>85</v>
      </c>
      <c r="E20">
        <v>110000</v>
      </c>
      <c r="F20" s="26">
        <v>0.45</v>
      </c>
      <c r="G20" s="26">
        <f t="shared" si="1"/>
        <v>49500</v>
      </c>
    </row>
    <row r="21" spans="2:8">
      <c r="B21">
        <v>2</v>
      </c>
      <c r="G21" s="26">
        <f t="shared" si="1"/>
        <v>0</v>
      </c>
    </row>
    <row r="22" spans="2:8">
      <c r="B22">
        <v>3</v>
      </c>
      <c r="G22" s="26">
        <f t="shared" si="1"/>
        <v>0</v>
      </c>
    </row>
    <row r="23" spans="2:8">
      <c r="B23">
        <v>4</v>
      </c>
      <c r="G23" s="26">
        <f t="shared" si="1"/>
        <v>0</v>
      </c>
    </row>
    <row r="24" spans="2:8">
      <c r="B24">
        <v>5</v>
      </c>
      <c r="G24" s="26">
        <f t="shared" si="1"/>
        <v>0</v>
      </c>
    </row>
    <row r="25" spans="2:8">
      <c r="B25" t="s">
        <v>67</v>
      </c>
      <c r="C25" s="4" t="s">
        <v>68</v>
      </c>
      <c r="D25" s="4"/>
      <c r="E25" s="4"/>
      <c r="F25" s="5"/>
      <c r="G25" s="5">
        <f>SUM(G26:G30)</f>
        <v>93100</v>
      </c>
      <c r="H25" s="13">
        <f>+G25/$G$76</f>
        <v>2.7130201655204571E-2</v>
      </c>
    </row>
    <row r="26" spans="2:8">
      <c r="B26">
        <v>1</v>
      </c>
      <c r="C26" t="s">
        <v>69</v>
      </c>
      <c r="D26" t="s">
        <v>85</v>
      </c>
      <c r="E26">
        <f>38*5</f>
        <v>190</v>
      </c>
      <c r="F26" s="26">
        <v>350</v>
      </c>
      <c r="G26" s="26">
        <f t="shared" si="1"/>
        <v>66500</v>
      </c>
    </row>
    <row r="27" spans="2:8">
      <c r="B27">
        <v>2</v>
      </c>
      <c r="C27" t="s">
        <v>70</v>
      </c>
      <c r="D27" t="s">
        <v>85</v>
      </c>
      <c r="E27">
        <f>38*2</f>
        <v>76</v>
      </c>
      <c r="F27" s="26">
        <v>350</v>
      </c>
      <c r="G27" s="26">
        <f t="shared" si="1"/>
        <v>26600</v>
      </c>
    </row>
    <row r="28" spans="2:8">
      <c r="B28">
        <v>3</v>
      </c>
      <c r="G28" s="26">
        <f t="shared" si="1"/>
        <v>0</v>
      </c>
    </row>
    <row r="29" spans="2:8">
      <c r="B29">
        <v>4</v>
      </c>
      <c r="G29" s="26">
        <f t="shared" si="1"/>
        <v>0</v>
      </c>
    </row>
    <row r="30" spans="2:8">
      <c r="B30">
        <v>5</v>
      </c>
      <c r="G30" s="26">
        <f t="shared" si="1"/>
        <v>0</v>
      </c>
    </row>
    <row r="31" spans="2:8">
      <c r="B31" t="s">
        <v>71</v>
      </c>
      <c r="C31" s="4" t="s">
        <v>72</v>
      </c>
      <c r="D31" s="4"/>
      <c r="E31" s="4"/>
      <c r="F31" s="5"/>
      <c r="G31" s="5">
        <f>SUM(G32:G36)</f>
        <v>288000</v>
      </c>
      <c r="H31" s="13">
        <f>+G31/$G$76</f>
        <v>8.3925865485487819E-2</v>
      </c>
    </row>
    <row r="32" spans="2:8">
      <c r="B32">
        <v>1</v>
      </c>
      <c r="C32" t="s">
        <v>87</v>
      </c>
      <c r="D32" t="s">
        <v>86</v>
      </c>
      <c r="E32">
        <v>9</v>
      </c>
      <c r="F32" s="26">
        <v>12000</v>
      </c>
      <c r="G32" s="26">
        <f t="shared" si="1"/>
        <v>108000</v>
      </c>
    </row>
    <row r="33" spans="2:8">
      <c r="B33">
        <v>2</v>
      </c>
      <c r="D33" t="s">
        <v>86</v>
      </c>
      <c r="E33">
        <v>9</v>
      </c>
      <c r="F33" s="26">
        <v>20000</v>
      </c>
      <c r="G33" s="26">
        <f t="shared" si="1"/>
        <v>180000</v>
      </c>
    </row>
    <row r="34" spans="2:8">
      <c r="B34">
        <v>3</v>
      </c>
      <c r="G34" s="26">
        <f t="shared" si="1"/>
        <v>0</v>
      </c>
    </row>
    <row r="35" spans="2:8">
      <c r="B35">
        <v>4</v>
      </c>
      <c r="G35" s="26">
        <f t="shared" si="1"/>
        <v>0</v>
      </c>
    </row>
    <row r="36" spans="2:8">
      <c r="B36">
        <v>5</v>
      </c>
      <c r="G36" s="26">
        <f t="shared" si="1"/>
        <v>0</v>
      </c>
    </row>
    <row r="37" spans="2:8">
      <c r="B37" t="s">
        <v>74</v>
      </c>
      <c r="C37" s="4" t="s">
        <v>73</v>
      </c>
      <c r="D37" s="4"/>
      <c r="E37" s="4"/>
      <c r="F37" s="5"/>
      <c r="G37" s="5">
        <f>SUM(G38:G42)</f>
        <v>695000</v>
      </c>
      <c r="H37" s="13">
        <f>+G37/$G$76</f>
        <v>0.20252943233477094</v>
      </c>
    </row>
    <row r="38" spans="2:8">
      <c r="B38">
        <v>1</v>
      </c>
      <c r="D38">
        <v>1</v>
      </c>
      <c r="E38">
        <v>9</v>
      </c>
      <c r="F38" s="26">
        <v>50000</v>
      </c>
      <c r="G38" s="26">
        <f t="shared" si="1"/>
        <v>450000</v>
      </c>
    </row>
    <row r="39" spans="2:8">
      <c r="B39">
        <v>2</v>
      </c>
      <c r="D39">
        <v>2</v>
      </c>
      <c r="E39">
        <v>7</v>
      </c>
      <c r="F39" s="26">
        <v>35000</v>
      </c>
      <c r="G39" s="26">
        <f t="shared" si="1"/>
        <v>245000</v>
      </c>
    </row>
    <row r="40" spans="2:8">
      <c r="B40">
        <v>3</v>
      </c>
      <c r="G40" s="26">
        <f t="shared" si="1"/>
        <v>0</v>
      </c>
    </row>
    <row r="41" spans="2:8">
      <c r="B41">
        <v>4</v>
      </c>
      <c r="G41" s="26">
        <f t="shared" si="1"/>
        <v>0</v>
      </c>
    </row>
    <row r="42" spans="2:8">
      <c r="B42">
        <v>5</v>
      </c>
      <c r="G42" s="26">
        <f t="shared" si="1"/>
        <v>0</v>
      </c>
    </row>
    <row r="43" spans="2:8">
      <c r="B43" t="s">
        <v>78</v>
      </c>
      <c r="C43" s="4" t="s">
        <v>75</v>
      </c>
      <c r="D43" s="4"/>
      <c r="E43" s="4"/>
      <c r="F43" s="5"/>
      <c r="G43" s="5">
        <f>SUM(G44:G48)</f>
        <v>800000</v>
      </c>
      <c r="H43" s="13">
        <f>+G43/$G$76</f>
        <v>0.23312740412635505</v>
      </c>
    </row>
    <row r="44" spans="2:8">
      <c r="B44">
        <v>1</v>
      </c>
      <c r="C44" t="s">
        <v>88</v>
      </c>
      <c r="G44" s="26">
        <f t="shared" si="1"/>
        <v>0</v>
      </c>
    </row>
    <row r="45" spans="2:8">
      <c r="B45">
        <v>2</v>
      </c>
      <c r="C45" t="s">
        <v>76</v>
      </c>
      <c r="E45">
        <v>200</v>
      </c>
      <c r="F45" s="26">
        <v>1500</v>
      </c>
      <c r="G45" s="26">
        <f t="shared" si="1"/>
        <v>300000</v>
      </c>
    </row>
    <row r="46" spans="2:8">
      <c r="B46">
        <v>3</v>
      </c>
      <c r="C46" t="s">
        <v>77</v>
      </c>
      <c r="D46" t="s">
        <v>89</v>
      </c>
      <c r="E46">
        <v>1000</v>
      </c>
      <c r="F46" s="26">
        <v>500</v>
      </c>
      <c r="G46" s="26">
        <f t="shared" si="1"/>
        <v>500000</v>
      </c>
    </row>
    <row r="47" spans="2:8">
      <c r="B47">
        <v>4</v>
      </c>
      <c r="G47" s="26">
        <f t="shared" si="1"/>
        <v>0</v>
      </c>
    </row>
    <row r="48" spans="2:8">
      <c r="B48">
        <v>5</v>
      </c>
      <c r="G48" s="26">
        <f t="shared" si="1"/>
        <v>0</v>
      </c>
    </row>
    <row r="49" spans="2:8">
      <c r="B49" t="s">
        <v>79</v>
      </c>
      <c r="C49" s="4" t="s">
        <v>80</v>
      </c>
      <c r="D49" s="4"/>
      <c r="E49" s="4"/>
      <c r="F49" s="5"/>
      <c r="G49" s="5">
        <f>SUM(G50:G54)</f>
        <v>275000</v>
      </c>
      <c r="H49" s="13">
        <f>+G49/$G$76</f>
        <v>8.0137545168434549E-2</v>
      </c>
    </row>
    <row r="50" spans="2:8">
      <c r="B50">
        <v>1</v>
      </c>
      <c r="C50" t="s">
        <v>94</v>
      </c>
      <c r="D50" t="s">
        <v>89</v>
      </c>
      <c r="E50" s="1">
        <v>110000</v>
      </c>
      <c r="F50" s="33">
        <v>2</v>
      </c>
      <c r="G50" s="26">
        <f t="shared" si="1"/>
        <v>220000</v>
      </c>
    </row>
    <row r="51" spans="2:8">
      <c r="B51">
        <v>2</v>
      </c>
      <c r="C51" t="s">
        <v>95</v>
      </c>
      <c r="D51" t="s">
        <v>89</v>
      </c>
      <c r="E51" s="1">
        <v>110000</v>
      </c>
      <c r="F51" s="33">
        <v>0.5</v>
      </c>
      <c r="G51" s="26">
        <f t="shared" si="1"/>
        <v>55000</v>
      </c>
    </row>
    <row r="52" spans="2:8">
      <c r="B52">
        <v>3</v>
      </c>
      <c r="C52" s="50"/>
      <c r="D52" s="51"/>
      <c r="E52" s="1"/>
      <c r="F52" s="33"/>
      <c r="G52" s="26">
        <f t="shared" si="1"/>
        <v>0</v>
      </c>
    </row>
    <row r="53" spans="2:8">
      <c r="B53">
        <v>4</v>
      </c>
      <c r="E53" s="1"/>
      <c r="F53" s="33"/>
      <c r="G53" s="26">
        <f t="shared" si="1"/>
        <v>0</v>
      </c>
    </row>
    <row r="54" spans="2:8">
      <c r="B54">
        <v>5</v>
      </c>
      <c r="G54" s="26">
        <f t="shared" si="1"/>
        <v>0</v>
      </c>
    </row>
    <row r="55" spans="2:8">
      <c r="B55" s="18" t="s">
        <v>81</v>
      </c>
      <c r="C55" s="4" t="s">
        <v>13</v>
      </c>
      <c r="D55" s="4"/>
      <c r="E55" s="4"/>
      <c r="F55" s="5"/>
      <c r="G55" s="5">
        <f>SUM(G56:G60)</f>
        <v>280000</v>
      </c>
      <c r="H55" s="13">
        <f>+G55/$G$76</f>
        <v>8.1594591444224263E-2</v>
      </c>
    </row>
    <row r="56" spans="2:8" ht="28.8">
      <c r="B56">
        <v>1</v>
      </c>
      <c r="C56" s="36" t="s">
        <v>90</v>
      </c>
      <c r="D56" t="s">
        <v>86</v>
      </c>
      <c r="E56">
        <v>18</v>
      </c>
      <c r="F56" s="26">
        <v>2500</v>
      </c>
      <c r="G56" s="26">
        <f t="shared" si="1"/>
        <v>45000</v>
      </c>
    </row>
    <row r="57" spans="2:8">
      <c r="B57">
        <f>+B56+1</f>
        <v>2</v>
      </c>
      <c r="C57" t="s">
        <v>17</v>
      </c>
      <c r="D57" t="s">
        <v>96</v>
      </c>
      <c r="E57">
        <v>10</v>
      </c>
      <c r="F57" s="26">
        <v>2500</v>
      </c>
      <c r="G57" s="26">
        <f t="shared" si="1"/>
        <v>25000</v>
      </c>
    </row>
    <row r="58" spans="2:8">
      <c r="B58">
        <f t="shared" ref="B58:B60" si="2">+B57+1</f>
        <v>3</v>
      </c>
      <c r="C58" t="s">
        <v>14</v>
      </c>
      <c r="D58" t="s">
        <v>86</v>
      </c>
      <c r="E58">
        <v>36</v>
      </c>
      <c r="F58" s="26">
        <v>2500</v>
      </c>
      <c r="G58" s="26">
        <f t="shared" si="1"/>
        <v>90000</v>
      </c>
    </row>
    <row r="59" spans="2:8">
      <c r="B59">
        <f t="shared" si="2"/>
        <v>4</v>
      </c>
      <c r="C59" t="s">
        <v>15</v>
      </c>
      <c r="D59" t="s">
        <v>86</v>
      </c>
      <c r="E59">
        <v>48</v>
      </c>
      <c r="F59" s="26">
        <v>2500</v>
      </c>
      <c r="G59" s="26">
        <f t="shared" si="1"/>
        <v>120000</v>
      </c>
    </row>
    <row r="60" spans="2:8">
      <c r="B60">
        <f t="shared" si="2"/>
        <v>5</v>
      </c>
      <c r="G60" s="26">
        <f t="shared" si="1"/>
        <v>0</v>
      </c>
    </row>
    <row r="61" spans="2:8">
      <c r="G61" s="26">
        <f t="shared" si="1"/>
        <v>0</v>
      </c>
    </row>
    <row r="62" spans="2:8">
      <c r="B62" s="31">
        <v>2</v>
      </c>
      <c r="C62" s="2" t="s">
        <v>6</v>
      </c>
      <c r="D62" s="3"/>
      <c r="E62" s="3"/>
      <c r="F62" s="10"/>
      <c r="G62" s="6">
        <f>SUM(G63:G67)</f>
        <v>90000</v>
      </c>
      <c r="H62" s="12">
        <f>+G62/$G$76</f>
        <v>2.6226832964214943E-2</v>
      </c>
    </row>
    <row r="63" spans="2:8">
      <c r="B63">
        <v>1</v>
      </c>
      <c r="C63" t="s">
        <v>83</v>
      </c>
      <c r="D63">
        <v>1</v>
      </c>
      <c r="E63">
        <v>3</v>
      </c>
      <c r="F63" s="26">
        <v>10000</v>
      </c>
      <c r="G63" s="26">
        <f t="shared" si="1"/>
        <v>30000</v>
      </c>
    </row>
    <row r="64" spans="2:8">
      <c r="B64">
        <v>2</v>
      </c>
      <c r="C64" t="s">
        <v>19</v>
      </c>
      <c r="D64">
        <v>1</v>
      </c>
      <c r="E64">
        <v>6</v>
      </c>
      <c r="F64" s="26">
        <v>10000</v>
      </c>
      <c r="G64" s="26">
        <f t="shared" si="1"/>
        <v>60000</v>
      </c>
    </row>
    <row r="65" spans="2:8">
      <c r="B65">
        <v>3</v>
      </c>
      <c r="G65" s="26">
        <f t="shared" si="1"/>
        <v>0</v>
      </c>
    </row>
    <row r="66" spans="2:8">
      <c r="B66">
        <v>4</v>
      </c>
      <c r="G66" s="26">
        <f t="shared" si="1"/>
        <v>0</v>
      </c>
    </row>
    <row r="67" spans="2:8">
      <c r="B67">
        <v>5</v>
      </c>
      <c r="G67" s="26">
        <f t="shared" si="1"/>
        <v>0</v>
      </c>
    </row>
    <row r="68" spans="2:8">
      <c r="B68" s="31">
        <v>3</v>
      </c>
      <c r="C68" s="2" t="s">
        <v>82</v>
      </c>
      <c r="D68" s="3"/>
      <c r="E68" s="3"/>
      <c r="F68" s="10"/>
      <c r="G68" s="8">
        <f>+G5+G62</f>
        <v>3331600</v>
      </c>
      <c r="H68" s="12">
        <f>+G68/$G$76</f>
        <v>0.97085907448420561</v>
      </c>
    </row>
    <row r="70" spans="2:8">
      <c r="B70" s="31">
        <v>4</v>
      </c>
      <c r="C70" s="2" t="s">
        <v>9</v>
      </c>
      <c r="D70" s="3"/>
      <c r="E70" s="3"/>
      <c r="F70" s="10"/>
      <c r="G70" s="10">
        <f>SUM(G71:G75)</f>
        <v>100000</v>
      </c>
      <c r="H70" s="12">
        <f>+G70/$G$76</f>
        <v>2.9140925515794381E-2</v>
      </c>
    </row>
    <row r="71" spans="2:8">
      <c r="B71">
        <v>1</v>
      </c>
      <c r="C71" t="s">
        <v>8</v>
      </c>
      <c r="G71" s="26">
        <v>100000</v>
      </c>
    </row>
    <row r="72" spans="2:8">
      <c r="B72">
        <v>2</v>
      </c>
      <c r="G72" s="26"/>
    </row>
    <row r="73" spans="2:8">
      <c r="B73">
        <v>3</v>
      </c>
      <c r="G73" s="26"/>
    </row>
    <row r="74" spans="2:8">
      <c r="B74">
        <v>4</v>
      </c>
      <c r="G74" s="26"/>
    </row>
    <row r="75" spans="2:8">
      <c r="B75">
        <v>5</v>
      </c>
      <c r="G75" s="26"/>
    </row>
    <row r="76" spans="2:8">
      <c r="B76" s="31">
        <v>5</v>
      </c>
      <c r="C76" s="2" t="s">
        <v>91</v>
      </c>
      <c r="D76" s="3"/>
      <c r="E76" s="3"/>
      <c r="F76" s="10"/>
      <c r="G76" s="8">
        <f>+G68+G70</f>
        <v>3431600</v>
      </c>
      <c r="H76" s="12">
        <f>+G76/G82</f>
        <v>0.90305263157894733</v>
      </c>
    </row>
    <row r="78" spans="2:8">
      <c r="B78" s="31">
        <v>6</v>
      </c>
      <c r="C78" s="2" t="s">
        <v>58</v>
      </c>
      <c r="D78" s="3"/>
      <c r="E78" s="3"/>
      <c r="F78" s="10"/>
      <c r="G78" s="8">
        <v>4000000</v>
      </c>
      <c r="H78" s="12"/>
    </row>
    <row r="80" spans="2:8">
      <c r="B80" s="31">
        <v>7</v>
      </c>
      <c r="C80" s="2" t="s">
        <v>59</v>
      </c>
      <c r="D80" s="3"/>
      <c r="E80" s="3"/>
      <c r="F80" s="10"/>
      <c r="G80" s="8">
        <f>+G78*H80</f>
        <v>200000</v>
      </c>
      <c r="H80" s="12">
        <v>0.05</v>
      </c>
    </row>
    <row r="82" spans="2:8">
      <c r="B82" s="31">
        <v>8</v>
      </c>
      <c r="C82" s="2" t="s">
        <v>60</v>
      </c>
      <c r="D82" s="3"/>
      <c r="E82" s="3"/>
      <c r="F82" s="10"/>
      <c r="G82" s="8">
        <f>+G78-G80</f>
        <v>3800000</v>
      </c>
      <c r="H82" s="12"/>
    </row>
    <row r="84" spans="2:8">
      <c r="B84" s="31">
        <v>9</v>
      </c>
      <c r="C84" s="2" t="s">
        <v>20</v>
      </c>
      <c r="D84" s="3"/>
      <c r="E84" s="3"/>
      <c r="F84" s="10"/>
      <c r="G84" s="10">
        <v>50000</v>
      </c>
      <c r="H84" s="12">
        <f>+G84/G82</f>
        <v>1.3157894736842105E-2</v>
      </c>
    </row>
    <row r="86" spans="2:8">
      <c r="B86" s="31">
        <v>10</v>
      </c>
      <c r="C86" s="2" t="s">
        <v>7</v>
      </c>
      <c r="D86" s="3"/>
      <c r="E86" s="3"/>
      <c r="F86" s="10"/>
      <c r="G86" s="10">
        <v>0</v>
      </c>
      <c r="H86" s="12"/>
    </row>
    <row r="88" spans="2:8">
      <c r="B88" s="31">
        <v>11</v>
      </c>
      <c r="C88" s="27" t="s">
        <v>92</v>
      </c>
      <c r="D88" s="28"/>
      <c r="E88" s="28"/>
      <c r="F88" s="34"/>
      <c r="G88" s="29">
        <f>+G82-G76-G84+G11</f>
        <v>318400</v>
      </c>
      <c r="H88" s="30">
        <f>+G88/G82</f>
        <v>8.3789473684210525E-2</v>
      </c>
    </row>
    <row r="89" spans="2:8">
      <c r="B89" s="15"/>
      <c r="C89" s="15"/>
      <c r="D89" s="15"/>
      <c r="E89" s="15"/>
      <c r="F89" s="35"/>
      <c r="G89" s="15"/>
      <c r="H89" s="16"/>
    </row>
    <row r="91" spans="2:8" ht="19.2" customHeight="1">
      <c r="B91" t="s">
        <v>10</v>
      </c>
      <c r="D91" s="52"/>
      <c r="E91" s="53"/>
      <c r="F91" s="53"/>
      <c r="G91" s="53"/>
      <c r="H91" s="53"/>
    </row>
    <row r="92" spans="2:8">
      <c r="B92" t="s">
        <v>99</v>
      </c>
      <c r="C92" t="s">
        <v>98</v>
      </c>
    </row>
    <row r="93" spans="2:8" ht="31.2" customHeight="1">
      <c r="B93" t="s">
        <v>63</v>
      </c>
      <c r="C93" s="49" t="s">
        <v>97</v>
      </c>
      <c r="D93" s="49"/>
      <c r="E93" s="49"/>
      <c r="F93" s="49"/>
      <c r="G93" s="49"/>
      <c r="H93" s="49"/>
    </row>
    <row r="94" spans="2:8">
      <c r="B94" t="s">
        <v>64</v>
      </c>
      <c r="C94" t="s">
        <v>100</v>
      </c>
    </row>
    <row r="95" spans="2:8">
      <c r="B95" t="s">
        <v>67</v>
      </c>
      <c r="C95" t="s">
        <v>101</v>
      </c>
    </row>
    <row r="96" spans="2:8" ht="31.8" customHeight="1">
      <c r="B96" s="37" t="s">
        <v>71</v>
      </c>
      <c r="C96" s="49" t="s">
        <v>105</v>
      </c>
      <c r="D96" s="49"/>
      <c r="E96" s="49"/>
      <c r="F96" s="49"/>
      <c r="G96" s="49"/>
      <c r="H96" s="49"/>
    </row>
    <row r="97" spans="2:8">
      <c r="B97" t="s">
        <v>74</v>
      </c>
      <c r="C97" t="s">
        <v>102</v>
      </c>
    </row>
    <row r="98" spans="2:8">
      <c r="B98" t="s">
        <v>78</v>
      </c>
      <c r="C98" t="s">
        <v>103</v>
      </c>
    </row>
    <row r="99" spans="2:8">
      <c r="C99" t="s">
        <v>104</v>
      </c>
    </row>
    <row r="100" spans="2:8">
      <c r="B100" t="s">
        <v>79</v>
      </c>
      <c r="C100" t="s">
        <v>106</v>
      </c>
    </row>
    <row r="101" spans="2:8">
      <c r="B101" t="s">
        <v>81</v>
      </c>
      <c r="C101" t="s">
        <v>107</v>
      </c>
    </row>
    <row r="102" spans="2:8">
      <c r="B102" t="s">
        <v>108</v>
      </c>
      <c r="C102" s="49" t="s">
        <v>109</v>
      </c>
      <c r="D102" s="49"/>
      <c r="E102" s="49"/>
      <c r="F102" s="49"/>
      <c r="G102" s="49"/>
      <c r="H102" s="49"/>
    </row>
    <row r="103" spans="2:8">
      <c r="B103" t="s">
        <v>110</v>
      </c>
      <c r="C103" t="s">
        <v>111</v>
      </c>
    </row>
    <row r="104" spans="2:8">
      <c r="B104" t="s">
        <v>112</v>
      </c>
      <c r="C104" t="s">
        <v>113</v>
      </c>
    </row>
    <row r="105" spans="2:8" ht="28.2" customHeight="1">
      <c r="B105" t="s">
        <v>114</v>
      </c>
      <c r="C105" s="49" t="s">
        <v>115</v>
      </c>
      <c r="D105" s="49"/>
      <c r="E105" s="49"/>
      <c r="F105" s="49"/>
      <c r="G105" s="49"/>
      <c r="H105" s="49"/>
    </row>
  </sheetData>
  <mergeCells count="6">
    <mergeCell ref="C105:H105"/>
    <mergeCell ref="C52:D52"/>
    <mergeCell ref="D91:H91"/>
    <mergeCell ref="C93:H93"/>
    <mergeCell ref="C96:H96"/>
    <mergeCell ref="C102:H102"/>
  </mergeCells>
  <pageMargins left="0.70866141732283472" right="0.70866141732283472" top="0.74803149606299213" bottom="0.74803149606299213" header="0.31496062992125984" footer="0.31496062992125984"/>
  <pageSetup paperSize="9" scale="45" orientation="portrait" horizontalDpi="300" verticalDpi="300" r:id="rId1"/>
  <rowBreaks count="1" manualBreakCount="1">
    <brk id="5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44"/>
  <sheetViews>
    <sheetView workbookViewId="0">
      <selection activeCell="C14" sqref="C14"/>
    </sheetView>
  </sheetViews>
  <sheetFormatPr defaultColWidth="12.5546875" defaultRowHeight="14.4"/>
  <cols>
    <col min="1" max="1" width="17.88671875" style="19" customWidth="1"/>
    <col min="2" max="2" width="29.88671875" style="19" customWidth="1"/>
    <col min="3" max="3" width="57.6640625" style="19" customWidth="1"/>
    <col min="4" max="4" width="21.5546875" style="19" customWidth="1"/>
    <col min="5" max="5" width="52.44140625" style="19" customWidth="1"/>
  </cols>
  <sheetData>
    <row r="1" spans="1:5">
      <c r="B1" s="20">
        <f>31185/3182200</f>
        <v>9.7998240211174658E-3</v>
      </c>
    </row>
    <row r="3" spans="1:5" ht="38.25" customHeight="1">
      <c r="A3" s="21" t="s">
        <v>21</v>
      </c>
      <c r="B3" s="21"/>
      <c r="C3" s="21" t="s">
        <v>22</v>
      </c>
      <c r="D3" s="21" t="s">
        <v>23</v>
      </c>
      <c r="E3" s="21" t="s">
        <v>24</v>
      </c>
    </row>
    <row r="4" spans="1:5" ht="43.5" customHeight="1">
      <c r="A4" s="22" t="s">
        <v>25</v>
      </c>
      <c r="B4" s="22"/>
      <c r="C4" s="22" t="s">
        <v>26</v>
      </c>
      <c r="D4" s="22" t="s">
        <v>27</v>
      </c>
      <c r="E4" s="22" t="s">
        <v>28</v>
      </c>
    </row>
    <row r="5" spans="1:5" ht="43.2">
      <c r="A5" s="22" t="s">
        <v>29</v>
      </c>
      <c r="B5" s="22"/>
      <c r="C5" s="23" t="s">
        <v>30</v>
      </c>
      <c r="D5" s="22" t="s">
        <v>31</v>
      </c>
      <c r="E5" s="22" t="s">
        <v>32</v>
      </c>
    </row>
    <row r="6" spans="1:5" ht="48.75" customHeight="1">
      <c r="A6" s="54" t="s">
        <v>14</v>
      </c>
      <c r="B6" s="55"/>
      <c r="C6" s="23" t="s">
        <v>33</v>
      </c>
      <c r="D6" s="22" t="s">
        <v>34</v>
      </c>
      <c r="E6" s="22" t="s">
        <v>35</v>
      </c>
    </row>
    <row r="8" spans="1:5" ht="34.5" customHeight="1">
      <c r="A8" s="54" t="s">
        <v>15</v>
      </c>
      <c r="B8" s="55"/>
      <c r="C8" s="23" t="s">
        <v>36</v>
      </c>
      <c r="D8" s="22" t="s">
        <v>34</v>
      </c>
      <c r="E8" s="22" t="s">
        <v>35</v>
      </c>
    </row>
    <row r="9" spans="1:5" ht="33.75" customHeight="1">
      <c r="A9" s="56" t="s">
        <v>16</v>
      </c>
      <c r="B9" s="57"/>
      <c r="C9" s="23" t="s">
        <v>37</v>
      </c>
      <c r="D9" s="22" t="s">
        <v>38</v>
      </c>
      <c r="E9" s="22" t="s">
        <v>39</v>
      </c>
    </row>
    <row r="10" spans="1:5" ht="33.75" customHeight="1">
      <c r="A10" s="23"/>
      <c r="B10" s="23" t="s">
        <v>40</v>
      </c>
      <c r="C10" s="23"/>
      <c r="D10" s="23" t="s">
        <v>41</v>
      </c>
      <c r="E10" s="22"/>
    </row>
    <row r="11" spans="1:5" ht="33.75" customHeight="1">
      <c r="A11" s="23"/>
      <c r="B11" s="23" t="s">
        <v>42</v>
      </c>
      <c r="C11" s="23"/>
      <c r="D11" s="22" t="s">
        <v>38</v>
      </c>
      <c r="E11" s="22"/>
    </row>
    <row r="12" spans="1:5" ht="33.75" customHeight="1">
      <c r="A12" s="23"/>
      <c r="B12" s="23" t="s">
        <v>43</v>
      </c>
      <c r="C12" s="23"/>
      <c r="D12" s="22" t="s">
        <v>38</v>
      </c>
      <c r="E12" s="22"/>
    </row>
    <row r="13" spans="1:5" ht="28.8">
      <c r="A13" s="22" t="s">
        <v>44</v>
      </c>
      <c r="B13" s="22"/>
      <c r="C13" s="23" t="s">
        <v>45</v>
      </c>
      <c r="D13" s="22" t="s">
        <v>34</v>
      </c>
      <c r="E13" s="22" t="s">
        <v>46</v>
      </c>
    </row>
    <row r="14" spans="1:5" ht="28.8">
      <c r="A14" s="22" t="s">
        <v>18</v>
      </c>
      <c r="B14" s="22"/>
      <c r="C14" s="22" t="s">
        <v>47</v>
      </c>
      <c r="D14" s="22" t="s">
        <v>38</v>
      </c>
      <c r="E14" s="22" t="s">
        <v>48</v>
      </c>
    </row>
    <row r="15" spans="1:5" ht="43.2">
      <c r="A15" s="22" t="s">
        <v>49</v>
      </c>
      <c r="B15" s="22"/>
      <c r="C15" s="22" t="s">
        <v>50</v>
      </c>
      <c r="D15" s="22" t="s">
        <v>38</v>
      </c>
      <c r="E15" s="22" t="s">
        <v>51</v>
      </c>
    </row>
    <row r="16" spans="1:5">
      <c r="A16" s="22"/>
      <c r="B16" s="22"/>
      <c r="C16" s="22"/>
      <c r="D16" s="22"/>
      <c r="E16" s="22"/>
    </row>
    <row r="17" spans="1:5">
      <c r="A17" s="22" t="s">
        <v>52</v>
      </c>
      <c r="B17" s="22"/>
      <c r="C17" s="24">
        <v>4000000</v>
      </c>
      <c r="D17" s="22"/>
      <c r="E17" s="22"/>
    </row>
    <row r="18" spans="1:5">
      <c r="A18" s="23" t="s">
        <v>53</v>
      </c>
      <c r="B18" s="23"/>
      <c r="C18" s="24">
        <v>800000</v>
      </c>
      <c r="D18" s="22"/>
      <c r="E18" s="22"/>
    </row>
    <row r="19" spans="1:5">
      <c r="A19" s="22"/>
      <c r="B19" s="22"/>
      <c r="C19" s="24"/>
      <c r="D19" s="22"/>
      <c r="E19" s="22"/>
    </row>
    <row r="20" spans="1:5" ht="22.5" customHeight="1">
      <c r="A20" s="22" t="s">
        <v>54</v>
      </c>
      <c r="B20" s="22"/>
      <c r="C20" s="24">
        <f>C17-C18</f>
        <v>3200000</v>
      </c>
      <c r="D20" s="22"/>
      <c r="E20" s="22"/>
    </row>
    <row r="21" spans="1:5" ht="27" customHeight="1">
      <c r="A21" s="22" t="s">
        <v>55</v>
      </c>
      <c r="B21" s="22"/>
      <c r="C21" s="24">
        <v>3100000</v>
      </c>
      <c r="D21" s="22"/>
      <c r="E21" s="22"/>
    </row>
    <row r="22" spans="1:5" ht="72">
      <c r="A22" s="22" t="s">
        <v>56</v>
      </c>
      <c r="B22" s="22"/>
      <c r="C22" s="24">
        <f>C20-C21</f>
        <v>100000</v>
      </c>
      <c r="D22" s="22"/>
      <c r="E22" s="22" t="s">
        <v>57</v>
      </c>
    </row>
    <row r="23" spans="1:5">
      <c r="C23" s="25"/>
    </row>
    <row r="24" spans="1:5">
      <c r="C24" s="25"/>
    </row>
    <row r="25" spans="1:5">
      <c r="C25" s="25"/>
    </row>
    <row r="26" spans="1:5">
      <c r="C26" s="25"/>
    </row>
    <row r="27" spans="1:5">
      <c r="C27" s="25"/>
    </row>
    <row r="28" spans="1:5">
      <c r="C28" s="25"/>
    </row>
    <row r="29" spans="1:5">
      <c r="C29" s="25"/>
    </row>
    <row r="30" spans="1:5">
      <c r="C30" s="25"/>
    </row>
    <row r="31" spans="1:5">
      <c r="C31" s="25"/>
    </row>
    <row r="32" spans="1:5">
      <c r="C32" s="25"/>
    </row>
    <row r="33" spans="3:3">
      <c r="C33" s="25"/>
    </row>
    <row r="34" spans="3:3">
      <c r="C34" s="25"/>
    </row>
    <row r="35" spans="3:3">
      <c r="C35" s="25"/>
    </row>
    <row r="36" spans="3:3">
      <c r="C36" s="25"/>
    </row>
    <row r="37" spans="3:3">
      <c r="C37" s="25"/>
    </row>
    <row r="38" spans="3:3">
      <c r="C38" s="25"/>
    </row>
    <row r="39" spans="3:3">
      <c r="C39" s="25"/>
    </row>
    <row r="40" spans="3:3">
      <c r="C40" s="25"/>
    </row>
    <row r="41" spans="3:3">
      <c r="C41" s="25"/>
    </row>
    <row r="42" spans="3:3">
      <c r="C42" s="25"/>
    </row>
    <row r="43" spans="3:3">
      <c r="C43" s="25"/>
    </row>
    <row r="44" spans="3:3">
      <c r="C44" s="25"/>
    </row>
  </sheetData>
  <mergeCells count="3">
    <mergeCell ref="A6:B6"/>
    <mergeCell ref="A8:B8"/>
    <mergeCell ref="A9:B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Prospetto senza dati</vt:lpstr>
      <vt:lpstr>Prospetto con dati old</vt:lpstr>
      <vt:lpstr>ex </vt:lpstr>
      <vt:lpstr>Foglio3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giovanni di genova</dc:creator>
  <cp:lastModifiedBy>giovanni di genova</cp:lastModifiedBy>
  <cp:lastPrinted>2016-08-01T16:51:09Z</cp:lastPrinted>
  <dcterms:created xsi:type="dcterms:W3CDTF">2016-07-24T13:49:11Z</dcterms:created>
  <dcterms:modified xsi:type="dcterms:W3CDTF">2017-08-21T22:27:25Z</dcterms:modified>
</cp:coreProperties>
</file>